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Default Extension="emf" ContentType="image/x-emf"/>
  <Override PartName="/xl/vbaProject.bin" ContentType="application/vnd.ms-office.vbaProject"/>
  <Override PartName="/xl/activeX/activeX1.xml" ContentType="application/vnd.ms-office.activeX+xml"/>
  <Default Extension="bin" ContentType="application/vnd.ms-office.activeX"/>
  <Override PartName="/xl/activeX/activeX2.xml" ContentType="application/vnd.ms-office.activeX+xml"/>
  <Override PartName="/xl/activeX/activeX3.xml" ContentType="application/vnd.ms-office.activeX+xml"/>
  <Override PartName="/xl/activeX/activeX4.xml" ContentType="application/vnd.ms-office.activeX+xml"/>
  <Override PartName="/xl/drawings/drawing1.xml" ContentType="application/vnd.openxmlformats-officedocument.drawing+xml"/>
  <Default Extension="vml" ContentType="application/vnd.openxmlformats-officedocument.vmlDrawing"/>
  <Override PartName="/xl/printerSettings/printerSettings1.bin" ContentType="application/vnd.openxmlformats-officedocument.spreadsheetml.printerSettings"/>
  <Override PartName="/xl/worksheets/sheet1.xml" ContentType="application/vnd.openxmlformats-officedocument.spreadsheetml.worksheet+xml"/>
  <Override PartName="/xl/comments2.xml" ContentType="application/vnd.openxmlformats-officedocument.spreadsheetml.comments+xml"/>
  <Override PartName="/xl/activeX/activeX5.xml" ContentType="application/vnd.ms-office.activeX+xml"/>
  <Override PartName="/xl/activeX/activeX6.xml" ContentType="application/vnd.ms-office.activeX+xml"/>
  <Override PartName="/xl/drawings/drawing2.xml" ContentType="application/vnd.openxmlformats-officedocument.drawing+xml"/>
  <Override PartName="/xl/printerSettings/printerSettings2.bin" ContentType="application/vnd.openxmlformats-officedocument.spreadsheetml.printerSettings"/>
  <Override PartName="/xl/worksheets/sheet2.xml" ContentType="application/vnd.openxmlformats-officedocument.spreadsheetml.worksheet+xml"/>
  <Override PartName="/xl/comments3.xml" ContentType="application/vnd.openxmlformats-officedocument.spreadsheetml.comments+xml"/>
  <Override PartName="/xl/activeX/activeX7.xml" ContentType="application/vnd.ms-office.activeX+xml"/>
  <Override PartName="/xl/activeX/activeX8.xml" ContentType="application/vnd.ms-office.activeX+xml"/>
  <Override PartName="/xl/drawings/drawing3.xml" ContentType="application/vnd.openxmlformats-officedocument.drawing+xml"/>
  <Override PartName="/xl/printerSettings/printerSettings3.bin" ContentType="application/vnd.openxmlformats-officedocument.spreadsheetml.printerSettings"/>
  <Override PartName="/xl/worksheets/sheet3.xml" ContentType="application/vnd.openxmlformats-officedocument.spreadsheetml.worksheet+xml"/>
  <Override PartName="/xl/comments4.xml" ContentType="application/vnd.openxmlformats-officedocument.spreadsheetml.comments+xml"/>
  <Override PartName="/xl/activeX/activeX9.xml" ContentType="application/vnd.ms-office.activeX+xml"/>
  <Override PartName="/xl/activeX/activeX10.xml" ContentType="application/vnd.ms-office.activeX+xml"/>
  <Override PartName="/xl/drawings/drawing4.xml" ContentType="application/vnd.openxmlformats-officedocument.drawing+xml"/>
  <Override PartName="/xl/printerSettings/printerSettings4.bin" ContentType="application/vnd.openxmlformats-officedocument.spreadsheetml.printerSettings"/>
  <Override PartName="/xl/worksheets/sheet4.xml" ContentType="application/vnd.openxmlformats-officedocument.spreadsheetml.worksheet+xml"/>
  <Override PartName="/xl/printerSettings/printerSettings5.bin" ContentType="application/vnd.openxmlformats-officedocument.spreadsheetml.printerSettings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6" lowestEdited="6" rupBuild="14420" codeName="{51196F13-6AD0-C1B8-E2B4-A1F9AE17003E}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X:\I-AM.1\I-AM.11\I-AM.11.Common\03 Proj_AM\00316 Tools empiétements type I et II\Analyse des risques empiètement type I\"/>
    </mc:Choice>
  </mc:AlternateContent>
  <workbookProtection workbookPassword="CF66" lockStructure="1"/>
  <bookViews>
    <workbookView xWindow="0" yWindow="0" windowWidth="28800" windowHeight="11700" activeTab="0"/>
  </bookViews>
  <sheets>
    <sheet name="Sommaire" sheetId="15" r:id="rId3"/>
    <sheet name="Visites Déplacements Mesures" sheetId="6" r:id="rId4"/>
    <sheet name="Matériel léger" sheetId="16" r:id="rId5"/>
    <sheet name="Matériel demi-lourd" sheetId="17" r:id="rId6"/>
    <sheet name="Risicomatrix" sheetId="19" r:id="rId7"/>
  </sheets>
  <definedNames>
    <definedName name="_xlnm.Print_Area" localSheetId="3">'Matériel demi-lourd'!$A$1:$H$20</definedName>
    <definedName name="_xlnm.Print_Area" localSheetId="2">'Matériel léger'!$A$1:$H$20</definedName>
    <definedName name="_xlnm.Print_Area" localSheetId="4">Risicomatrix!$A$1:$P$38</definedName>
    <definedName name="_xlnm.Print_Area" localSheetId="0">Sommaire!$A$1:$K$30</definedName>
    <definedName name="_xlnm.Print_Area" localSheetId="1">'Visites Déplacements Mesures'!$A$1:$H$20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9" i="15" l="1"/>
</calcChain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Campet Simon</author>
  </authors>
  <commentList>
    <comment ref="P14" authorId="0">
      <text>
        <r>
          <rPr>
            <b/>
            <sz val="9"/>
            <rFont val="Tahoma"/>
            <family val="2"/>
          </rPr>
          <t xml:space="preserve">SI </t>
        </r>
        <r>
          <rPr>
            <sz val="9"/>
            <rFont val="Tahoma"/>
            <family val="2"/>
          </rPr>
          <t xml:space="preserve">empiètement à caractère régulier ou empiètement à caractère ponctuel </t>
        </r>
        <r>
          <rPr>
            <b/>
            <sz val="9"/>
            <rFont val="Tahoma"/>
            <family val="2"/>
          </rPr>
          <t>affiche un score de 7 (Système d'annonce)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SI</t>
        </r>
        <r>
          <rPr>
            <sz val="9"/>
            <rFont val="Tahoma"/>
            <family val="2"/>
          </rPr>
          <t xml:space="preserve"> empiètement non prévu </t>
        </r>
        <r>
          <rPr>
            <b/>
            <sz val="9"/>
            <rFont val="Tahoma"/>
            <family val="2"/>
          </rPr>
          <t>ET</t>
        </r>
        <r>
          <rPr>
            <sz val="9"/>
            <rFont val="Tahoma"/>
            <family val="2"/>
          </rPr>
          <t xml:space="preserve"> 1,5m&lt;S&lt;2,5m affiche un score de 6 (Garde frontière) 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Campet Simon</author>
  </authors>
  <commentList>
    <comment ref="P14" authorId="0">
      <text>
        <r>
          <rPr>
            <b/>
            <sz val="9"/>
            <rFont val="Tahoma"/>
            <family val="2"/>
          </rPr>
          <t>SI empiètement maitrisé et travaux aux abords affiche un score de 5
SI empiètement à caractère régulier OU empiètement à caractère ponctuel affiche un score de 7 (Système d'annonce) 
SI empiètement non prévu ET 1,5m&lt;S&lt;2,5m ET plus de 4 personnes affiche un score de 7 (Système d'annonce)
SI empiètement non prévu ET 1,5m&lt;S&lt;2,5m ET moins de 4 personnes affiche un score de 6 (Garde frontière)
SI empiètement non prévu ET 2,5m&lt;S≤4,5m affiche un score de 6 (Garde frontière)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Campet Simon</author>
  </authors>
  <commentList>
    <comment ref="P14" authorId="0">
      <text>
        <r>
          <rPr>
            <b/>
            <sz val="12"/>
            <rFont val="Tahoma"/>
            <family val="2"/>
          </rPr>
          <t>SI vitesse 40km/h&lt;V&lt;=160km/h ET empiètement à caractère régulier OU empiètement à caractère ponctuel affiche un score de 8 (Système de blocage sans matérialisation)
SI vitesse V&lt;=40km/h ET empiètement à caractère régulier OU empiètement à caractère ponctuel affiche un score de 7 (Système d'annonce)
SI empiètement non prévu ET 1,5m&lt;S&lt;2,5m affiche un score de 7 (Système d'annonce)
SI empiètement non prévu ET 2,5m&lt;S≤4,5m affiche un score de 6 (Garde frontière)</t>
        </r>
      </text>
    </comment>
  </commentList>
</comments>
</file>

<file path=xl/sharedStrings.xml><?xml version="1.0" encoding="utf-8"?>
<sst xmlns="http://schemas.openxmlformats.org/spreadsheetml/2006/main" count="265" uniqueCount="137">
  <si>
    <t>Critères d'évaluation</t>
  </si>
  <si>
    <t>Réponse</t>
  </si>
  <si>
    <t>A</t>
  </si>
  <si>
    <t>B</t>
  </si>
  <si>
    <t>C</t>
  </si>
  <si>
    <t>D</t>
  </si>
  <si>
    <t>GRAV</t>
  </si>
  <si>
    <t>FREQ</t>
  </si>
  <si>
    <t>Dans la zone
dangereuse</t>
  </si>
  <si>
    <t>1,5m&lt;S≤2,5m</t>
  </si>
  <si>
    <t>2,5m&lt;S≤4,5m</t>
  </si>
  <si>
    <t>S&gt;4,5m</t>
  </si>
  <si>
    <t>Empiètement à
caractère régulier (plus de 4
empiètements par heure ou
plus de 15 minutes par heure)</t>
  </si>
  <si>
    <t>Empiètement à caractère
ponctuel (maximum 4 empiètements
par heure
et au maximum 15 minutes par
heure)</t>
  </si>
  <si>
    <t>Nombre d'agents</t>
  </si>
  <si>
    <t>1 à 2 personnes</t>
  </si>
  <si>
    <t>Commentaires</t>
  </si>
  <si>
    <t>Influence sur la gravité : nombre d'agents / 2: Facteur de réduction du risque de 0.5</t>
  </si>
  <si>
    <t>Impact sur le facteur de gravité: 
Vitesse autorisée maximum 40 km / h: Facteur de réduction du risque 0.2 (autrement dit: on estime que la gravité potentielle d'une collision à basse vitesse est de seulement 1/5 eme).</t>
  </si>
  <si>
    <t>Influence sur la féquence éventuelle du scénario d'accident
Distance  S &gt; 4,5m : Facteur de reduction du risque 0,008 (autrement dit: on estime de la frequence potentielle est de seulement 1/125eme)</t>
  </si>
  <si>
    <t>Influence sur la féquence éventuelle du scénario d'accident
Empiètement accidentel : Facteur de reduction du risque 0,008 (autrement dit: on estime de la frequence potentielle est de seulement 1/125eme)
Empiètement ponctuel : Facteur de reduction du risque 0,5 (autrement dit: on estime que la fréquence potentiellle est de 1/2 eme)</t>
  </si>
  <si>
    <t>score de l'analyse de risque</t>
  </si>
  <si>
    <t>score conditionnel (avec réglementation)</t>
  </si>
  <si>
    <t>Score le plus fort</t>
  </si>
  <si>
    <t>Résultat en fonction des réponses données</t>
  </si>
  <si>
    <t>Distance entre zone de chantier et voie en service</t>
  </si>
  <si>
    <t>40km/h&lt;V&lt;=160km/h</t>
  </si>
  <si>
    <t>V&lt;= 40km/h</t>
  </si>
  <si>
    <t>Influence sur la féquence éventuelle du scénario d'accident
Empiètement  non prévisible : Facteur de reduction du risque 0,01 (autrement dit: on estime de la frequence potentielle est de seulement 1/100eme)
Empiètement ponctuel : Facteur de reduction du risque 0,5 (autrement dit: on estime que la fréquence potentiellle est de 1/2 eme)</t>
  </si>
  <si>
    <t>Influence sur la féquence éventuelle du scénario d'accident
Empiètement non prévu : Facteur de reduction du risque 0,1 (autrement dit: on estime de la frequence potentielle est de seulement 1/10eme)
Empiètement ponctuel : Facteur de reduction du risque 0,5 (autrement dit: on estime que la fréquence potentiellle est de 1/2 eme)</t>
  </si>
  <si>
    <t>Numéro</t>
  </si>
  <si>
    <t>Temps / Fréquence d'empiétement</t>
  </si>
  <si>
    <t>Niveau de risque:</t>
  </si>
  <si>
    <t>1. L’activité entraine une Modification des conditions de sécurité et/ou d’exploitation ?</t>
  </si>
  <si>
    <t>2. Travaux sur ligne ETCS ?</t>
  </si>
  <si>
    <t>Vitesse du trafic</t>
  </si>
  <si>
    <t>Empiètement non prévu</t>
  </si>
  <si>
    <t>Groupe de mesure minimale:</t>
  </si>
  <si>
    <t>Sous groupe de mesure minimale:</t>
  </si>
  <si>
    <t>Groupe de mesure selectionné:</t>
  </si>
  <si>
    <t>Commentaire:</t>
  </si>
  <si>
    <t xml:space="preserve">Type d'activité analysée </t>
  </si>
  <si>
    <t>Travaux avec empiètement potentiel type I - Analyse de risques pour déterminer la méthodologie de protection</t>
  </si>
  <si>
    <t>Si Autre :</t>
  </si>
  <si>
    <r>
      <t xml:space="preserve">Remarques : 
</t>
    </r>
    <r>
      <rPr>
        <i/>
        <sz val="11"/>
        <color theme="1"/>
        <rFont val="Calibri"/>
        <family val="2"/>
        <scheme val="minor"/>
      </rPr>
      <t xml:space="preserve">
L'analyse de risque permet de déterminer les mesures de protection </t>
    </r>
    <r>
      <rPr>
        <b/>
        <i/>
        <sz val="11"/>
        <color theme="1"/>
        <rFont val="Calibri"/>
        <family val="2"/>
        <scheme val="minor"/>
      </rPr>
      <t xml:space="preserve">minimales.
</t>
    </r>
    <r>
      <rPr>
        <i/>
        <sz val="11"/>
        <color theme="1"/>
        <rFont val="Calibri"/>
        <family val="2"/>
        <scheme val="minor"/>
      </rPr>
      <t xml:space="preserve">Si les conditions d’exécution (visibilité, conditions d’exploitation, moyens humains, méthodes d’exécution) ne permettent pas d'appliquer la mesure de protection </t>
    </r>
    <r>
      <rPr>
        <b/>
        <i/>
        <sz val="11"/>
        <color theme="1"/>
        <rFont val="Calibri"/>
        <family val="2"/>
        <scheme val="minor"/>
      </rPr>
      <t>minimale</t>
    </r>
    <r>
      <rPr>
        <i/>
        <sz val="11"/>
        <color theme="1"/>
        <rFont val="Calibri"/>
        <family val="2"/>
        <scheme val="minor"/>
      </rPr>
      <t>, une mesure plus restrictive doit être appliquée en respectant la hiérarchie  des mesures de protection.</t>
    </r>
    <r>
      <rPr>
        <b/>
        <i/>
        <sz val="11"/>
        <color theme="1"/>
        <rFont val="Calibri"/>
        <family val="2"/>
        <scheme val="minor"/>
      </rPr>
      <t xml:space="preserve">
</t>
    </r>
    <r>
      <rPr>
        <i/>
        <sz val="11"/>
        <color theme="1"/>
        <rFont val="Calibri"/>
        <family val="2"/>
        <scheme val="minor"/>
      </rPr>
      <t xml:space="preserve">
</t>
    </r>
    <r>
      <rPr>
        <b/>
        <i/>
        <sz val="11"/>
        <color theme="1"/>
        <rFont val="Calibri"/>
        <family val="2"/>
        <scheme val="minor"/>
      </rPr>
      <t xml:space="preserve">
</t>
    </r>
  </si>
  <si>
    <r>
      <t xml:space="preserve">Remarques : 
</t>
    </r>
    <r>
      <rPr>
        <i/>
        <sz val="11"/>
        <color theme="1"/>
        <rFont val="Calibri"/>
        <family val="2"/>
        <scheme val="minor"/>
      </rPr>
      <t xml:space="preserve">
L'analyse de risque permet de déterminer les mesures de protection</t>
    </r>
    <r>
      <rPr>
        <b/>
        <i/>
        <sz val="11"/>
        <color theme="1"/>
        <rFont val="Calibri"/>
        <family val="2"/>
        <scheme val="minor"/>
      </rPr>
      <t xml:space="preserve">minimales.
</t>
    </r>
    <r>
      <rPr>
        <i/>
        <sz val="11"/>
        <color theme="1"/>
        <rFont val="Calibri"/>
        <family val="2"/>
        <scheme val="minor"/>
      </rPr>
      <t xml:space="preserve">Si les conditions d’exécution (visibilité, conditions d’exploitation, moyens humains, méthodes d’exécution) ne permettent pas d'appliquer la mesure de protection </t>
    </r>
    <r>
      <rPr>
        <b/>
        <i/>
        <sz val="11"/>
        <color theme="1"/>
        <rFont val="Calibri"/>
        <family val="2"/>
        <scheme val="minor"/>
      </rPr>
      <t>minimale</t>
    </r>
    <r>
      <rPr>
        <i/>
        <sz val="11"/>
        <color theme="1"/>
        <rFont val="Calibri"/>
        <family val="2"/>
        <scheme val="minor"/>
      </rPr>
      <t>, une mesure plus restrictive doit être appliquée en respectant la hiérarchie  des mesures de protection.</t>
    </r>
    <r>
      <rPr>
        <b/>
        <i/>
        <sz val="11"/>
        <color theme="1"/>
        <rFont val="Calibri"/>
        <family val="2"/>
        <scheme val="minor"/>
      </rPr>
      <t xml:space="preserve">
</t>
    </r>
    <r>
      <rPr>
        <i/>
        <sz val="11"/>
        <color theme="1"/>
        <rFont val="Calibri"/>
        <family val="2"/>
        <scheme val="minor"/>
      </rPr>
      <t xml:space="preserve">
</t>
    </r>
    <r>
      <rPr>
        <b/>
        <i/>
        <sz val="11"/>
        <color theme="1"/>
        <rFont val="Calibri"/>
        <family val="2"/>
        <scheme val="minor"/>
      </rPr>
      <t xml:space="preserve">
</t>
    </r>
  </si>
  <si>
    <t>Risque d'empiètement maitrisé par la mise en place d'une barrière physique (safety fence, ...)</t>
  </si>
  <si>
    <t>NON</t>
  </si>
  <si>
    <t>Plus de 4 personnes</t>
  </si>
  <si>
    <t>3 à 4 personnes</t>
  </si>
  <si>
    <t>Autre</t>
  </si>
  <si>
    <t>Pas de mesures vis-à-vis du traffic</t>
  </si>
  <si>
    <t>Garde Frontière</t>
  </si>
  <si>
    <t>GFR</t>
  </si>
  <si>
    <t>V</t>
  </si>
  <si>
    <t>Barrière physique  - Safety Fence</t>
  </si>
  <si>
    <t>SF</t>
  </si>
  <si>
    <t>III</t>
  </si>
  <si>
    <t>Vigie / ATWS</t>
  </si>
  <si>
    <t>Autre système de factionnaires</t>
  </si>
  <si>
    <t>Radio avec couverture</t>
  </si>
  <si>
    <t>Aankondigingssysteem</t>
  </si>
  <si>
    <t>SA</t>
  </si>
  <si>
    <t>IV</t>
  </si>
  <si>
    <t>S428</t>
  </si>
  <si>
    <t>S460</t>
  </si>
  <si>
    <t>Blocage des mouvements sans matérialisation</t>
  </si>
  <si>
    <t>BM</t>
  </si>
  <si>
    <t>II.2</t>
  </si>
  <si>
    <t>S 428 + CMB</t>
  </si>
  <si>
    <t>S 460 + ZKL</t>
  </si>
  <si>
    <t>ATW-Tx</t>
  </si>
  <si>
    <t>Blocage des mouvements avec matérialisation</t>
  </si>
  <si>
    <t>II,1</t>
  </si>
  <si>
    <t>Voie Hors Service</t>
  </si>
  <si>
    <t>HS</t>
  </si>
  <si>
    <t>I</t>
  </si>
  <si>
    <t>Mesures</t>
  </si>
  <si>
    <t>x &gt; 75.000.000 euro</t>
  </si>
  <si>
    <t>15.000.000 euro &gt; x ≤ 75.000.000 euro</t>
  </si>
  <si>
    <t>3.000.000 euro &gt; x ≤ 15.000.000 euro</t>
  </si>
  <si>
    <t>600.000 euro &gt; x ≤ 3.000.000 euro</t>
  </si>
  <si>
    <t>120.000 euro &gt; x ≤ 600.000 euro</t>
  </si>
  <si>
    <t>24.000 euro &gt; x ≤ 120.000 euro</t>
  </si>
  <si>
    <t>x ≤ 24.000 euro</t>
  </si>
  <si>
    <t xml:space="preserve">Score </t>
  </si>
  <si>
    <t>≤ 5</t>
  </si>
  <si>
    <t>≥ 10</t>
  </si>
  <si>
    <t>ANNEXE 1 - Circulaire 02 I-AM/2019</t>
  </si>
  <si>
    <t>Matrice d'analyse de risques Type I</t>
  </si>
  <si>
    <r>
      <t xml:space="preserve">Niveau de risque élevé : </t>
    </r>
    <r>
      <rPr>
        <sz val="10"/>
        <color rgb="FF000000"/>
        <rFont val="Arial"/>
        <family val="2"/>
      </rPr>
      <t>tolérable uniquement moyennant la présence de mesures de réduction de risques et si une réduction de risque plus poussée est difficilement exécutable (à démontrer par une analyse couts-bénéfices documentée)</t>
    </r>
  </si>
  <si>
    <r>
      <t xml:space="preserve">Niveau de risque modéré : </t>
    </r>
    <r>
      <rPr>
        <sz val="10"/>
        <color rgb="FF000000"/>
        <rFont val="Arial"/>
        <family val="2"/>
      </rPr>
      <t>tolérable moyennant la présence des mesures de réduction de risque; la sélection des mesures est basée sur l’avis d’expert</t>
    </r>
  </si>
  <si>
    <r>
      <t xml:space="preserve">Niveau de risque inacceptable: </t>
    </r>
    <r>
      <rPr>
        <sz val="10"/>
        <color rgb="FF000000"/>
        <rFont val="Arial"/>
        <family val="2"/>
      </rPr>
      <t>étudiez si d’autres systèmes ou techniques avec un niveau de risque moins élevé sont possibles; si ceci n’est pas le cas effectuez une analyse de risque détaillé afin d’identifier des mesures pour réduire le niveau de risque au moins à un niveau tolérable</t>
    </r>
  </si>
  <si>
    <r>
      <t>Faible niveau de risque :</t>
    </r>
    <r>
      <rPr>
        <sz val="10"/>
        <color rgb="FF000000"/>
        <rFont val="Arial"/>
        <family val="2"/>
      </rPr>
      <t xml:space="preserve"> généralement acceptable. des mesures complémentaires ne sont pas exigées</t>
    </r>
  </si>
  <si>
    <t>Intervention avec matériel léger (&lt; 35kg)</t>
  </si>
  <si>
    <t>Très faible</t>
  </si>
  <si>
    <t>Faible</t>
  </si>
  <si>
    <t>Modéré</t>
  </si>
  <si>
    <t>Considérable</t>
  </si>
  <si>
    <t>Grande</t>
  </si>
  <si>
    <t xml:space="preserve"> Très grande</t>
  </si>
  <si>
    <t>Catastrophique</t>
  </si>
  <si>
    <t xml:space="preserve">Blessure légère sans incapacité de travail temporaire  </t>
  </si>
  <si>
    <t xml:space="preserve">Plusieurs blessures légères. Incapacité de travail de 1 à 3 jours </t>
  </si>
  <si>
    <t xml:space="preserve">Incapacité de travail &gt; 3 jours avec de graves séquelles </t>
  </si>
  <si>
    <t xml:space="preserve">Menace de mort d’une personne </t>
  </si>
  <si>
    <t xml:space="preserve">Menace de mort de plusieurs personnes (&gt; 1 à 5 équivalents morts) </t>
  </si>
  <si>
    <t xml:space="preserve">Menace de mort de plusieurs personnes (&gt; 5 à 25 équivalents morts) </t>
  </si>
  <si>
    <t xml:space="preserve">Menace de mort de plusieurs personnes (&gt; 25 équivalents morts) </t>
  </si>
  <si>
    <t xml:space="preserve">Très improbable </t>
  </si>
  <si>
    <t xml:space="preserve">Exceptionnel  </t>
  </si>
  <si>
    <t xml:space="preserve">Inhabituel  </t>
  </si>
  <si>
    <t xml:space="preserve">Occasionnel </t>
  </si>
  <si>
    <t xml:space="preserve">Régulier </t>
  </si>
  <si>
    <t xml:space="preserve">Fréquent  </t>
  </si>
  <si>
    <t xml:space="preserve">Moins de 125 ans </t>
  </si>
  <si>
    <t xml:space="preserve">Entre tous les 25 ans et les 125 ans </t>
  </si>
  <si>
    <t xml:space="preserve">Entre tous les 25 ans et les 5 ans </t>
  </si>
  <si>
    <t xml:space="preserve">Entre tous les 5 ans et chaque année </t>
  </si>
  <si>
    <t xml:space="preserve">De 1 à 5 fois par an  </t>
  </si>
  <si>
    <t xml:space="preserve">Plus de 5 fois par an </t>
  </si>
  <si>
    <t xml:space="preserve">Fréquence 
</t>
  </si>
  <si>
    <t xml:space="preserve">Fréquence </t>
  </si>
  <si>
    <t xml:space="preserve">Description </t>
  </si>
  <si>
    <t>Gravité</t>
  </si>
  <si>
    <t>Description</t>
  </si>
  <si>
    <t xml:space="preserve">Gravité (Finance) </t>
  </si>
  <si>
    <t>Gravité (Bien-être au travail et Sécurité d'exploitation)</t>
  </si>
  <si>
    <t xml:space="preserve">Niveau de risque </t>
  </si>
  <si>
    <t xml:space="preserve">Description  </t>
  </si>
  <si>
    <t>Intervention avec matériel demi-lourd (type I avec restrictions)</t>
  </si>
  <si>
    <r>
      <t xml:space="preserve">Remarque: 
</t>
    </r>
    <r>
      <rPr>
        <i/>
        <sz val="11"/>
        <color theme="1"/>
        <rFont val="Calibri"/>
        <family val="2"/>
        <scheme val="minor"/>
      </rPr>
      <t>Vous devez répondre aux 2 questions afin de poursuivre votre analyse de risques</t>
    </r>
  </si>
  <si>
    <t>Date du chantier</t>
  </si>
  <si>
    <t>Responsable du chantier</t>
  </si>
  <si>
    <t>Visites / Déplacements / Mesures</t>
  </si>
  <si>
    <t xml:space="preserve">Délimitation de la zone de chantier (de PK à PK) </t>
  </si>
  <si>
    <t>Référence du chantier ou Activité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</si>
</sst>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name val="Tahoma"/>
      <family val="2"/>
    </font>
    <font>
      <u val="single"/>
      <sz val="11"/>
      <color theme="10"/>
      <name val="Calibri"/>
      <family val="2"/>
      <scheme val="minor"/>
    </font>
    <font>
      <sz val="9"/>
      <name val="Tahoma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name val="Tahoma"/>
      <family val="2"/>
    </font>
    <font>
      <sz val="10"/>
      <color rgb="FFFFFFFF"/>
      <name val="Arial"/>
      <family val="2"/>
    </font>
    <font>
      <sz val="10"/>
      <color theme="1"/>
      <name val="Calibri"/>
      <family val="2"/>
      <scheme val="minor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rgb="FF000000"/>
      <name val="Arial"/>
      <family val="2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  <font>
      <sz val="14"/>
      <color rgb="FF000000"/>
      <name val="Arial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0.0499799996614456"/>
        <bgColor indexed="64"/>
      </patternFill>
    </fill>
    <fill>
      <patternFill patternType="solid">
        <fgColor theme="0" tint="-0.4999699890613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EC7405"/>
        <bgColor indexed="64"/>
      </patternFill>
    </fill>
    <fill>
      <patternFill patternType="solid">
        <fgColor theme="5" tint="0.399949997663498"/>
        <bgColor indexed="64"/>
      </patternFill>
    </fill>
    <fill>
      <patternFill patternType="solid">
        <fgColor rgb="FFFCAB6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</border>
    <border>
      <left style="medium">
        <color rgb="FFFFFFFF"/>
      </left>
      <right style="medium">
        <color rgb="FFFFFFFF"/>
      </right>
      <top style="medium">
        <color rgb="FFFFFFFF"/>
      </top>
      <bottom/>
    </border>
    <border diagonalDown="1"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 style="medium">
        <color rgb="FFFFFFFF"/>
      </diagonal>
    </border>
    <border>
      <left style="medium">
        <color rgb="FFFFFFFF"/>
      </left>
      <right style="medium">
        <color rgb="FFFFFFFF"/>
      </right>
      <top/>
      <bottom/>
    </border>
    <border>
      <left style="medium">
        <color theme="0"/>
      </left>
      <right style="medium">
        <color theme="0"/>
      </right>
      <top/>
      <bottom style="medium">
        <color theme="0"/>
      </bottom>
    </border>
    <border>
      <left style="medium">
        <color theme="0"/>
      </left>
      <right style="medium">
        <color theme="0"/>
      </right>
      <top/>
      <bottom/>
    </border>
    <border>
      <left/>
      <right style="medium">
        <color theme="0"/>
      </right>
      <top style="medium">
        <color theme="0"/>
      </top>
      <bottom style="medium">
        <color theme="0"/>
      </bottom>
    </border>
    <border>
      <left/>
      <right style="medium">
        <color auto="1"/>
      </right>
      <top/>
      <bottom style="medium">
        <color auto="1"/>
      </bottom>
    </border>
    <border>
      <left style="medium">
        <color auto="1"/>
      </left>
      <right style="medium">
        <color auto="1"/>
      </right>
      <top/>
      <bottom style="medium">
        <color auto="1"/>
      </bottom>
    </border>
    <border>
      <left/>
      <right style="medium">
        <color auto="1"/>
      </right>
      <top style="medium">
        <color auto="1"/>
      </top>
      <bottom style="medium">
        <color auto="1"/>
      </bottom>
    </border>
    <border>
      <left/>
      <right style="medium">
        <color auto="1"/>
      </right>
      <top style="medium">
        <color auto="1"/>
      </top>
      <bottom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</border>
    <border>
      <left style="thin">
        <color auto="1"/>
      </left>
      <right/>
      <top style="thin">
        <color auto="1"/>
      </top>
      <bottom/>
    </border>
    <border>
      <left/>
      <right/>
      <top style="thin">
        <color auto="1"/>
      </top>
      <bottom/>
    </border>
    <border>
      <left/>
      <right style="thin">
        <color auto="1"/>
      </right>
      <top style="thin">
        <color auto="1"/>
      </top>
      <bottom/>
    </border>
    <border>
      <left style="thin">
        <color auto="1"/>
      </left>
      <right/>
      <top/>
      <bottom style="thin">
        <color auto="1"/>
      </bottom>
    </border>
    <border>
      <left/>
      <right/>
      <top/>
      <bottom style="thin">
        <color auto="1"/>
      </bottom>
    </border>
    <border>
      <left/>
      <right style="thin">
        <color auto="1"/>
      </right>
      <top/>
      <bottom style="thin">
        <color auto="1"/>
      </bottom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/>
      <top/>
      <bottom/>
    </border>
    <border>
      <left/>
      <right style="thin">
        <color auto="1"/>
      </right>
      <top/>
      <bottom/>
    </border>
    <border>
      <left style="medium">
        <color auto="1"/>
      </left>
      <right/>
      <top style="medium">
        <color auto="1"/>
      </top>
      <bottom style="medium">
        <color auto="1"/>
      </bottom>
    </border>
    <border>
      <left style="medium">
        <color rgb="FFFFFFFF"/>
      </left>
      <right style="medium">
        <color rgb="FFFFFFFF"/>
      </right>
      <top style="medium">
        <color theme="0"/>
      </top>
      <bottom/>
    </border>
    <border>
      <left style="medium">
        <color rgb="FFFFFFFF"/>
      </left>
      <right style="medium">
        <color rgb="FFFFFFFF"/>
      </right>
      <top/>
      <bottom style="medium">
        <color theme="0"/>
      </bottom>
    </border>
    <border>
      <left style="medium">
        <color theme="0"/>
      </left>
      <right style="medium">
        <color theme="0"/>
      </right>
      <top style="medium">
        <color theme="0"/>
      </top>
      <bottom/>
    </border>
    <border>
      <left/>
      <right/>
      <top style="medium">
        <color theme="0"/>
      </top>
      <bottom style="medium">
        <color theme="0"/>
      </bottom>
    </border>
    <border>
      <left/>
      <right/>
      <top style="medium">
        <color auto="1"/>
      </top>
      <bottom style="medium">
        <color auto="1"/>
      </bottom>
    </border>
    <border>
      <left style="medium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 style="medium">
        <color auto="1"/>
      </right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49">
    <xf numFmtId="0" fontId="0" fillId="0" borderId="0" xfId="0"/>
    <xf numFmtId="0" fontId="0" fillId="2" borderId="0" xfId="0" applyFill="1" applyBorder="1"/>
    <xf numFmtId="0" fontId="0" fillId="2" borderId="1" xfId="0" applyFill="1" applyBorder="1" applyAlignment="1">
      <alignment/>
    </xf>
    <xf numFmtId="0" fontId="0" fillId="3" borderId="0" xfId="0" applyFont="1" applyFill="1"/>
    <xf numFmtId="0" fontId="2" fillId="4" borderId="1" xfId="0" applyFont="1" applyFill="1" applyBorder="1" applyAlignment="1">
      <alignment horizontal="right" vertical="top" wrapText="1"/>
    </xf>
    <xf numFmtId="0" fontId="2" fillId="4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3" borderId="1" xfId="0" applyFont="1" applyFill="1" applyBorder="1"/>
    <xf numFmtId="0" fontId="0" fillId="3" borderId="1" xfId="0" applyFont="1" applyFill="1" applyBorder="1" applyAlignment="1">
      <alignment vertical="top" wrapText="1"/>
    </xf>
    <xf numFmtId="0" fontId="0" fillId="3" borderId="1" xfId="0" applyFill="1" applyBorder="1"/>
    <xf numFmtId="0" fontId="0" fillId="3" borderId="0" xfId="0" applyFill="1" applyBorder="1"/>
    <xf numFmtId="0" fontId="0" fillId="3" borderId="0" xfId="0" applyFont="1" applyFill="1" applyAlignment="1">
      <alignment vertical="top" wrapText="1"/>
    </xf>
    <xf numFmtId="0" fontId="2" fillId="3" borderId="0" xfId="0" applyFont="1" applyFill="1" applyBorder="1" applyAlignment="1">
      <alignment vertical="top" wrapText="1"/>
    </xf>
    <xf numFmtId="0" fontId="0" fillId="3" borderId="1" xfId="0" applyFont="1" applyFill="1" applyBorder="1" applyAlignment="1">
      <alignment wrapText="1"/>
    </xf>
    <xf numFmtId="0" fontId="0" fillId="3" borderId="0" xfId="0" applyFont="1" applyFill="1" applyAlignment="1">
      <alignment wrapText="1"/>
    </xf>
    <xf numFmtId="0" fontId="2" fillId="4" borderId="1" xfId="0" applyFont="1" applyFill="1" applyBorder="1" applyAlignment="1">
      <alignment horizontal="center" wrapText="1"/>
    </xf>
    <xf numFmtId="0" fontId="5" fillId="3" borderId="0" xfId="20" applyFill="1" applyBorder="1" applyAlignment="1">
      <alignment vertical="top" wrapText="1"/>
    </xf>
    <xf numFmtId="2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/>
    <xf numFmtId="0" fontId="0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0" fillId="5" borderId="1" xfId="0" applyFont="1" applyFill="1" applyBorder="1"/>
    <xf numFmtId="0" fontId="0" fillId="5" borderId="1" xfId="0" applyFill="1" applyBorder="1"/>
    <xf numFmtId="0" fontId="0" fillId="5" borderId="1" xfId="0" applyFont="1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 quotePrefix="1">
      <alignment horizontal="left" vertical="center" wrapText="1"/>
    </xf>
    <xf numFmtId="0" fontId="2" fillId="3" borderId="1" xfId="0" applyFont="1" applyFill="1" applyBorder="1" applyAlignment="1" quotePrefix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0" fillId="6" borderId="0" xfId="0" applyFont="1" applyFill="1" applyBorder="1" applyAlignment="1">
      <alignment horizontal="left" vertical="center" wrapText="1" readingOrder="1"/>
    </xf>
    <xf numFmtId="0" fontId="10" fillId="7" borderId="2" xfId="0" applyFont="1" applyFill="1" applyBorder="1" applyAlignment="1">
      <alignment horizontal="center" vertical="center" wrapText="1" readingOrder="1"/>
    </xf>
    <xf numFmtId="0" fontId="10" fillId="7" borderId="2" xfId="0" applyFont="1" applyFill="1" applyBorder="1" applyAlignment="1">
      <alignment horizontal="left" vertical="center" wrapText="1" readingOrder="1"/>
    </xf>
    <xf numFmtId="0" fontId="11" fillId="7" borderId="2" xfId="0" applyFont="1" applyFill="1" applyBorder="1"/>
    <xf numFmtId="0" fontId="10" fillId="8" borderId="3" xfId="0" applyFont="1" applyFill="1" applyBorder="1" applyAlignment="1">
      <alignment horizontal="center" vertical="center" wrapText="1" readingOrder="1"/>
    </xf>
    <xf numFmtId="0" fontId="10" fillId="8" borderId="3" xfId="0" applyFont="1" applyFill="1" applyBorder="1" applyAlignment="1">
      <alignment horizontal="left" vertical="center" wrapText="1" readingOrder="1"/>
    </xf>
    <xf numFmtId="0" fontId="12" fillId="9" borderId="4" xfId="0" applyFont="1" applyFill="1" applyBorder="1" applyAlignment="1">
      <alignment vertical="center" wrapText="1" readingOrder="1"/>
    </xf>
    <xf numFmtId="0" fontId="12" fillId="10" borderId="2" xfId="0" applyFont="1" applyFill="1" applyBorder="1" applyAlignment="1">
      <alignment vertical="center" wrapText="1" readingOrder="1"/>
    </xf>
    <xf numFmtId="0" fontId="10" fillId="9" borderId="2" xfId="0" applyFont="1" applyFill="1" applyBorder="1" applyAlignment="1">
      <alignment horizontal="center" vertical="center" wrapText="1" readingOrder="1"/>
    </xf>
    <xf numFmtId="0" fontId="12" fillId="11" borderId="5" xfId="0" applyFont="1" applyFill="1" applyBorder="1" applyAlignment="1">
      <alignment horizontal="left" vertical="center" wrapText="1" readingOrder="1"/>
    </xf>
    <xf numFmtId="0" fontId="12" fillId="12" borderId="6" xfId="0" applyFont="1" applyFill="1" applyBorder="1" applyAlignment="1">
      <alignment horizontal="left" vertical="center" wrapText="1" readingOrder="1"/>
    </xf>
    <xf numFmtId="0" fontId="12" fillId="12" borderId="7" xfId="0" applyFont="1" applyFill="1" applyBorder="1" applyAlignment="1">
      <alignment horizontal="left" vertical="center" wrapText="1" readingOrder="1"/>
    </xf>
    <xf numFmtId="0" fontId="12" fillId="13" borderId="2" xfId="0" applyFont="1" applyFill="1" applyBorder="1" applyAlignment="1">
      <alignment horizontal="center" vertical="center" wrapText="1" readingOrder="1"/>
    </xf>
    <xf numFmtId="0" fontId="12" fillId="13" borderId="6" xfId="0" applyFont="1" applyFill="1" applyBorder="1" applyAlignment="1">
      <alignment horizontal="left" vertical="center" wrapText="1" readingOrder="1"/>
    </xf>
    <xf numFmtId="0" fontId="12" fillId="13" borderId="6" xfId="0" applyFont="1" applyFill="1" applyBorder="1" applyAlignment="1">
      <alignment horizontal="center" vertical="center" wrapText="1" readingOrder="1"/>
    </xf>
    <xf numFmtId="0" fontId="13" fillId="14" borderId="8" xfId="0" applyFont="1" applyFill="1" applyBorder="1" applyAlignment="1">
      <alignment horizontal="center" vertical="center" wrapText="1" readingOrder="1"/>
    </xf>
    <xf numFmtId="0" fontId="14" fillId="0" borderId="9" xfId="0" applyFont="1" applyBorder="1" applyAlignment="1">
      <alignment vertical="center"/>
    </xf>
    <xf numFmtId="0" fontId="14" fillId="0" borderId="9" xfId="0" applyFont="1" applyBorder="1" applyAlignment="1">
      <alignment vertic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0" xfId="0" applyBorder="1"/>
    <xf numFmtId="0" fontId="14" fillId="0" borderId="11" xfId="0" applyFont="1" applyBorder="1" applyAlignment="1">
      <alignment vertical="center"/>
    </xf>
    <xf numFmtId="0" fontId="15" fillId="14" borderId="12" xfId="0" applyFont="1" applyFill="1" applyBorder="1" applyAlignment="1">
      <alignment vertical="center" wrapText="1"/>
    </xf>
    <xf numFmtId="0" fontId="15" fillId="14" borderId="11" xfId="0" applyFont="1" applyFill="1" applyBorder="1" applyAlignment="1">
      <alignment vertical="center" wrapText="1"/>
    </xf>
    <xf numFmtId="0" fontId="15" fillId="14" borderId="13" xfId="0" applyFont="1" applyFill="1" applyBorder="1" applyAlignment="1">
      <alignment horizontal="center" vertical="center" wrapText="1"/>
    </xf>
    <xf numFmtId="0" fontId="0" fillId="14" borderId="0" xfId="0" applyFill="1"/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11" xfId="0" applyFont="1" applyBorder="1" applyAlignment="1">
      <alignment vertical="center" wrapText="1"/>
    </xf>
    <xf numFmtId="0" fontId="14" fillId="0" borderId="13" xfId="0" applyFont="1" applyBorder="1" applyAlignment="1">
      <alignment horizontal="center" vertical="center" wrapText="1"/>
    </xf>
    <xf numFmtId="0" fontId="16" fillId="0" borderId="9" xfId="0" applyFont="1" applyBorder="1" applyAlignment="1">
      <alignment vertical="center" wrapText="1"/>
    </xf>
    <xf numFmtId="0" fontId="18" fillId="11" borderId="9" xfId="0" applyFont="1" applyFill="1" applyBorder="1" applyAlignment="1">
      <alignment horizontal="center" vertical="center" wrapText="1"/>
    </xf>
    <xf numFmtId="0" fontId="18" fillId="15" borderId="9" xfId="0" applyFont="1" applyFill="1" applyBorder="1" applyAlignment="1">
      <alignment horizontal="center" vertical="center" wrapText="1"/>
    </xf>
    <xf numFmtId="0" fontId="18" fillId="13" borderId="9" xfId="0" applyFont="1" applyFill="1" applyBorder="1" applyAlignment="1">
      <alignment horizontal="center" vertical="center" wrapText="1"/>
    </xf>
    <xf numFmtId="0" fontId="18" fillId="16" borderId="9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9" fillId="7" borderId="9" xfId="0" applyFont="1" applyFill="1" applyBorder="1" applyAlignment="1">
      <alignment horizontal="center" vertical="center" wrapText="1"/>
    </xf>
    <xf numFmtId="0" fontId="15" fillId="14" borderId="11" xfId="0" applyFont="1" applyFill="1" applyBorder="1" applyAlignment="1">
      <alignment horizontal="center" vertical="center" wrapText="1"/>
    </xf>
    <xf numFmtId="0" fontId="20" fillId="0" borderId="9" xfId="0" applyFont="1" applyBorder="1" applyAlignment="1">
      <alignment vertical="center" wrapText="1"/>
    </xf>
    <xf numFmtId="0" fontId="0" fillId="14" borderId="0" xfId="0" applyFill="1" applyAlignment="1">
      <alignment vertical="center"/>
    </xf>
    <xf numFmtId="0" fontId="0" fillId="14" borderId="0" xfId="0" applyFill="1" applyAlignment="1">
      <alignment/>
    </xf>
    <xf numFmtId="0" fontId="0" fillId="3" borderId="1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right" vertical="top" wrapText="1"/>
    </xf>
    <xf numFmtId="0" fontId="0" fillId="2" borderId="15" xfId="0" applyFont="1" applyFill="1" applyBorder="1" applyAlignment="1">
      <alignment vertical="top" wrapText="1"/>
    </xf>
    <xf numFmtId="0" fontId="2" fillId="2" borderId="15" xfId="0" applyFont="1" applyFill="1" applyBorder="1" applyAlignment="1">
      <alignment horizontal="right" vertical="top" wrapText="1"/>
    </xf>
    <xf numFmtId="0" fontId="0" fillId="2" borderId="15" xfId="0" applyFont="1" applyFill="1" applyBorder="1" applyAlignment="1">
      <alignment horizontal="center" vertical="top" wrapText="1"/>
    </xf>
    <xf numFmtId="0" fontId="0" fillId="3" borderId="1" xfId="0" applyFont="1" applyFill="1" applyBorder="1" applyAlignment="1">
      <alignment horizontal="left" vertical="top" wrapText="1" shrinkToFit="1"/>
    </xf>
    <xf numFmtId="0" fontId="21" fillId="2" borderId="0" xfId="20" applyFont="1" applyFill="1" applyBorder="1" applyAlignment="1">
      <alignment horizontal="left" vertical="center" wrapText="1"/>
    </xf>
    <xf numFmtId="0" fontId="2" fillId="17" borderId="14" xfId="0" applyFont="1" applyFill="1" applyBorder="1" applyAlignment="1">
      <alignment horizontal="center" vertical="center" wrapText="1"/>
    </xf>
    <xf numFmtId="0" fontId="2" fillId="17" borderId="15" xfId="0" applyFont="1" applyFill="1" applyBorder="1" applyAlignment="1">
      <alignment horizontal="center" vertical="center"/>
    </xf>
    <xf numFmtId="0" fontId="2" fillId="17" borderId="16" xfId="0" applyFont="1" applyFill="1" applyBorder="1" applyAlignment="1">
      <alignment horizontal="center" vertical="center"/>
    </xf>
    <xf numFmtId="0" fontId="2" fillId="17" borderId="17" xfId="0" applyFont="1" applyFill="1" applyBorder="1" applyAlignment="1">
      <alignment horizontal="center" vertical="center"/>
    </xf>
    <xf numFmtId="0" fontId="2" fillId="17" borderId="18" xfId="0" applyFont="1" applyFill="1" applyBorder="1" applyAlignment="1">
      <alignment horizontal="center" vertical="center"/>
    </xf>
    <xf numFmtId="0" fontId="2" fillId="17" borderId="19" xfId="0" applyFont="1" applyFill="1" applyBorder="1" applyAlignment="1">
      <alignment horizontal="center" vertical="center"/>
    </xf>
    <xf numFmtId="0" fontId="2" fillId="17" borderId="20" xfId="0" applyFont="1" applyFill="1" applyBorder="1" applyAlignment="1">
      <alignment horizontal="left"/>
    </xf>
    <xf numFmtId="0" fontId="2" fillId="17" borderId="21" xfId="0" applyFont="1" applyFill="1" applyBorder="1" applyAlignment="1">
      <alignment horizontal="left"/>
    </xf>
    <xf numFmtId="0" fontId="2" fillId="17" borderId="22" xfId="0" applyFont="1" applyFill="1" applyBorder="1" applyAlignment="1">
      <alignment horizontal="left"/>
    </xf>
    <xf numFmtId="0" fontId="7" fillId="2" borderId="14" xfId="0" applyFont="1" applyFill="1" applyBorder="1" applyAlignment="1">
      <alignment horizontal="left" vertical="top" wrapText="1"/>
    </xf>
    <xf numFmtId="0" fontId="7" fillId="2" borderId="15" xfId="0" applyFont="1" applyFill="1" applyBorder="1" applyAlignment="1">
      <alignment horizontal="left" vertical="top"/>
    </xf>
    <xf numFmtId="0" fontId="7" fillId="2" borderId="16" xfId="0" applyFont="1" applyFill="1" applyBorder="1" applyAlignment="1">
      <alignment horizontal="left" vertical="top"/>
    </xf>
    <xf numFmtId="0" fontId="7" fillId="2" borderId="23" xfId="0" applyFont="1" applyFill="1" applyBorder="1" applyAlignment="1">
      <alignment horizontal="left" vertical="top"/>
    </xf>
    <xf numFmtId="0" fontId="7" fillId="2" borderId="0" xfId="0" applyFont="1" applyFill="1" applyBorder="1" applyAlignment="1">
      <alignment horizontal="left" vertical="top"/>
    </xf>
    <xf numFmtId="0" fontId="7" fillId="2" borderId="24" xfId="0" applyFont="1" applyFill="1" applyBorder="1" applyAlignment="1">
      <alignment horizontal="left" vertical="top"/>
    </xf>
    <xf numFmtId="0" fontId="7" fillId="2" borderId="17" xfId="0" applyFont="1" applyFill="1" applyBorder="1" applyAlignment="1">
      <alignment horizontal="left" vertical="top"/>
    </xf>
    <xf numFmtId="0" fontId="7" fillId="2" borderId="18" xfId="0" applyFont="1" applyFill="1" applyBorder="1" applyAlignment="1">
      <alignment horizontal="left" vertical="top"/>
    </xf>
    <xf numFmtId="0" fontId="7" fillId="2" borderId="19" xfId="0" applyFont="1" applyFill="1" applyBorder="1" applyAlignment="1">
      <alignment horizontal="left" vertical="top"/>
    </xf>
    <xf numFmtId="0" fontId="0" fillId="2" borderId="0" xfId="0" applyFill="1" applyBorder="1" applyAlignment="1">
      <alignment horizontal="left" vertical="center"/>
    </xf>
    <xf numFmtId="0" fontId="7" fillId="3" borderId="14" xfId="0" applyFont="1" applyFill="1" applyBorder="1" applyAlignment="1">
      <alignment horizontal="left" vertical="top" wrapText="1"/>
    </xf>
    <xf numFmtId="0" fontId="8" fillId="3" borderId="15" xfId="0" applyFont="1" applyFill="1" applyBorder="1" applyAlignment="1">
      <alignment horizontal="left" vertical="top"/>
    </xf>
    <xf numFmtId="0" fontId="8" fillId="3" borderId="16" xfId="0" applyFont="1" applyFill="1" applyBorder="1" applyAlignment="1">
      <alignment horizontal="left" vertical="top"/>
    </xf>
    <xf numFmtId="0" fontId="8" fillId="3" borderId="23" xfId="0" applyFont="1" applyFill="1" applyBorder="1" applyAlignment="1">
      <alignment horizontal="left" vertical="top"/>
    </xf>
    <xf numFmtId="0" fontId="8" fillId="3" borderId="0" xfId="0" applyFont="1" applyFill="1" applyBorder="1" applyAlignment="1">
      <alignment horizontal="left" vertical="top"/>
    </xf>
    <xf numFmtId="0" fontId="8" fillId="3" borderId="24" xfId="0" applyFont="1" applyFill="1" applyBorder="1" applyAlignment="1">
      <alignment horizontal="left" vertical="top"/>
    </xf>
    <xf numFmtId="0" fontId="8" fillId="3" borderId="17" xfId="0" applyFont="1" applyFill="1" applyBorder="1" applyAlignment="1">
      <alignment horizontal="left" vertical="top"/>
    </xf>
    <xf numFmtId="0" fontId="8" fillId="3" borderId="18" xfId="0" applyFont="1" applyFill="1" applyBorder="1" applyAlignment="1">
      <alignment horizontal="left" vertical="top"/>
    </xf>
    <xf numFmtId="0" fontId="8" fillId="3" borderId="19" xfId="0" applyFont="1" applyFill="1" applyBorder="1" applyAlignment="1">
      <alignment horizontal="left" vertical="top"/>
    </xf>
    <xf numFmtId="0" fontId="3" fillId="4" borderId="20" xfId="0" applyFont="1" applyFill="1" applyBorder="1" applyAlignment="1">
      <alignment horizontal="center" vertical="top" wrapText="1"/>
    </xf>
    <xf numFmtId="0" fontId="3" fillId="4" borderId="21" xfId="0" applyFont="1" applyFill="1" applyBorder="1" applyAlignment="1">
      <alignment horizontal="center" vertical="top" wrapText="1"/>
    </xf>
    <xf numFmtId="0" fontId="3" fillId="4" borderId="22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left" vertical="top" wrapText="1"/>
    </xf>
    <xf numFmtId="0" fontId="0" fillId="3" borderId="1" xfId="0" applyFont="1" applyFill="1" applyBorder="1" applyAlignment="1">
      <alignment horizontal="left" vertical="top" wrapText="1"/>
    </xf>
    <xf numFmtId="0" fontId="0" fillId="3" borderId="20" xfId="0" applyFont="1" applyFill="1" applyBorder="1" applyAlignment="1">
      <alignment horizontal="left" vertical="top" wrapText="1"/>
    </xf>
    <xf numFmtId="0" fontId="0" fillId="3" borderId="22" xfId="0" applyFont="1" applyFill="1" applyBorder="1" applyAlignment="1">
      <alignment horizontal="left" vertical="top" wrapText="1"/>
    </xf>
    <xf numFmtId="0" fontId="0" fillId="3" borderId="1" xfId="0" applyFont="1" applyFill="1" applyBorder="1" applyAlignment="1">
      <alignment horizontal="left" vertical="top" wrapText="1" shrinkToFit="1"/>
    </xf>
    <xf numFmtId="0" fontId="0" fillId="3" borderId="20" xfId="0" applyFont="1" applyFill="1" applyBorder="1" applyAlignment="1">
      <alignment horizontal="left" vertical="top" wrapText="1" shrinkToFit="1"/>
    </xf>
    <xf numFmtId="0" fontId="0" fillId="3" borderId="22" xfId="0" applyFont="1" applyFill="1" applyBorder="1" applyAlignment="1">
      <alignment horizontal="left" vertical="top" wrapText="1" shrinkToFit="1"/>
    </xf>
    <xf numFmtId="0" fontId="14" fillId="0" borderId="25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0" fillId="18" borderId="26" xfId="0" applyFont="1" applyFill="1" applyBorder="1" applyAlignment="1">
      <alignment horizontal="center" vertical="center" wrapText="1" readingOrder="1"/>
    </xf>
    <xf numFmtId="0" fontId="10" fillId="18" borderId="5" xfId="0" applyFont="1" applyFill="1" applyBorder="1" applyAlignment="1">
      <alignment horizontal="center" vertical="center" wrapText="1" readingOrder="1"/>
    </xf>
    <xf numFmtId="0" fontId="10" fillId="18" borderId="27" xfId="0" applyFont="1" applyFill="1" applyBorder="1" applyAlignment="1">
      <alignment horizontal="center" vertical="center" wrapText="1" readingOrder="1"/>
    </xf>
    <xf numFmtId="0" fontId="10" fillId="18" borderId="5" xfId="0" applyFont="1" applyFill="1" applyBorder="1" applyAlignment="1">
      <alignment horizontal="center" vertical="center" textRotation="90" wrapText="1" readingOrder="1"/>
    </xf>
    <xf numFmtId="0" fontId="10" fillId="18" borderId="27" xfId="0" applyFont="1" applyFill="1" applyBorder="1" applyAlignment="1">
      <alignment horizontal="center" vertical="center" textRotation="90" wrapText="1" readingOrder="1"/>
    </xf>
    <xf numFmtId="0" fontId="12" fillId="12" borderId="7" xfId="0" applyFont="1" applyFill="1" applyBorder="1" applyAlignment="1">
      <alignment horizontal="center" vertical="center" wrapText="1" readingOrder="1"/>
    </xf>
    <xf numFmtId="0" fontId="12" fillId="12" borderId="6" xfId="0" applyFont="1" applyFill="1" applyBorder="1" applyAlignment="1">
      <alignment horizontal="center" vertical="center" wrapText="1" readingOrder="1"/>
    </xf>
    <xf numFmtId="0" fontId="12" fillId="12" borderId="28" xfId="0" applyFont="1" applyFill="1" applyBorder="1" applyAlignment="1">
      <alignment horizontal="center" vertical="center" textRotation="90" wrapText="1" readingOrder="1"/>
    </xf>
    <xf numFmtId="0" fontId="12" fillId="12" borderId="7" xfId="0" applyFont="1" applyFill="1" applyBorder="1" applyAlignment="1">
      <alignment horizontal="center" vertical="center" textRotation="90" wrapText="1" readingOrder="1"/>
    </xf>
    <xf numFmtId="0" fontId="12" fillId="12" borderId="6" xfId="0" applyFont="1" applyFill="1" applyBorder="1" applyAlignment="1">
      <alignment horizontal="center" vertical="center" textRotation="90" wrapText="1" readingOrder="1"/>
    </xf>
    <xf numFmtId="0" fontId="12" fillId="12" borderId="28" xfId="0" applyFont="1" applyFill="1" applyBorder="1" applyAlignment="1">
      <alignment horizontal="center" vertical="center" wrapText="1" readingOrder="1"/>
    </xf>
    <xf numFmtId="0" fontId="13" fillId="14" borderId="29" xfId="0" applyFont="1" applyFill="1" applyBorder="1" applyAlignment="1">
      <alignment horizontal="center" vertical="center" wrapText="1" readingOrder="1"/>
    </xf>
    <xf numFmtId="0" fontId="13" fillId="14" borderId="8" xfId="0" applyFont="1" applyFill="1" applyBorder="1" applyAlignment="1">
      <alignment horizontal="center" vertical="center" wrapText="1" readingOrder="1"/>
    </xf>
    <xf numFmtId="0" fontId="15" fillId="14" borderId="25" xfId="0" applyFont="1" applyFill="1" applyBorder="1" applyAlignment="1">
      <alignment horizontal="center" vertical="center" wrapText="1"/>
    </xf>
    <xf numFmtId="0" fontId="15" fillId="14" borderId="11" xfId="0" applyFont="1" applyFill="1" applyBorder="1" applyAlignment="1">
      <alignment horizontal="center" vertical="center" wrapText="1"/>
    </xf>
    <xf numFmtId="0" fontId="15" fillId="14" borderId="30" xfId="0" applyFont="1" applyFill="1" applyBorder="1" applyAlignment="1">
      <alignment horizontal="center" vertical="center" wrapText="1"/>
    </xf>
    <xf numFmtId="0" fontId="15" fillId="14" borderId="31" xfId="0" applyFont="1" applyFill="1" applyBorder="1" applyAlignment="1">
      <alignment horizontal="center" vertical="center" textRotation="90" wrapText="1"/>
    </xf>
    <xf numFmtId="0" fontId="15" fillId="14" borderId="32" xfId="0" applyFont="1" applyFill="1" applyBorder="1" applyAlignment="1">
      <alignment horizontal="center" vertical="center" textRotation="90" wrapText="1"/>
    </xf>
    <xf numFmtId="0" fontId="15" fillId="14" borderId="10" xfId="0" applyFont="1" applyFill="1" applyBorder="1" applyAlignment="1">
      <alignment horizontal="center" vertical="center" textRotation="90" wrapText="1"/>
    </xf>
    <xf numFmtId="0" fontId="17" fillId="7" borderId="25" xfId="0" applyFont="1" applyFill="1" applyBorder="1" applyAlignment="1">
      <alignment horizontal="center" vertical="center" wrapText="1"/>
    </xf>
    <xf numFmtId="0" fontId="17" fillId="7" borderId="11" xfId="0" applyFont="1" applyFill="1" applyBorder="1" applyAlignment="1">
      <alignment horizontal="center" vertical="center" wrapText="1"/>
    </xf>
    <xf numFmtId="0" fontId="17" fillId="11" borderId="25" xfId="0" applyNumberFormat="1" applyFont="1" applyFill="1" applyBorder="1" applyAlignment="1">
      <alignment horizontal="center" vertical="center" wrapText="1"/>
    </xf>
    <xf numFmtId="0" fontId="17" fillId="11" borderId="11" xfId="0" applyNumberFormat="1" applyFont="1" applyFill="1" applyBorder="1" applyAlignment="1">
      <alignment horizontal="center" vertical="center" wrapText="1"/>
    </xf>
    <xf numFmtId="0" fontId="17" fillId="15" borderId="25" xfId="0" applyNumberFormat="1" applyFont="1" applyFill="1" applyBorder="1" applyAlignment="1">
      <alignment horizontal="center" vertical="center" wrapText="1"/>
    </xf>
    <xf numFmtId="0" fontId="17" fillId="15" borderId="11" xfId="0" applyNumberFormat="1" applyFont="1" applyFill="1" applyBorder="1" applyAlignment="1">
      <alignment horizontal="center" vertical="center" wrapText="1"/>
    </xf>
    <xf numFmtId="0" fontId="17" fillId="13" borderId="25" xfId="0" applyFont="1" applyFill="1" applyBorder="1" applyAlignment="1">
      <alignment horizontal="center" vertical="center" wrapText="1"/>
    </xf>
    <xf numFmtId="0" fontId="17" fillId="13" borderId="11" xfId="0" applyFont="1" applyFill="1" applyBorder="1" applyAlignment="1">
      <alignment horizontal="center" vertical="center" wrapText="1"/>
    </xf>
    <xf numFmtId="0" fontId="5" fillId="2" borderId="0" xfId="20" applyFont="1" applyFill="1" applyBorder="1" applyAlignment="1">
      <alignment horizontal="left" vertical="center" wrapText="1"/>
    </xf>
  </cellXfs>
  <cellStyles count="7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  <cellStyle name="Lien hypertexte" xfId="20" builtinId="8"/>
  </cellStyles>
  <dxfs count="32">
    <dxf>
      <fill>
        <patternFill>
          <bgColor theme="6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2" Type="http://schemas.microsoft.com/office/2006/relationships/vbaProject" Target="vbaProject.bin" /><Relationship Id="rId9" Type="http://schemas.openxmlformats.org/officeDocument/2006/relationships/sharedStrings" Target="sharedStrings.xml" /><Relationship Id="rId1" Type="http://schemas.openxmlformats.org/officeDocument/2006/relationships/theme" Target="theme/theme1.xml" /><Relationship Id="rId8" Type="http://schemas.openxmlformats.org/officeDocument/2006/relationships/styles" Target="styles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10" Type="http://schemas.openxmlformats.org/officeDocument/2006/relationships/calcChain" Target="calcChain.xml" /><Relationship Id="rId5" Type="http://schemas.openxmlformats.org/officeDocument/2006/relationships/worksheet" Target="worksheets/sheet3.xml" /></Relationships>
</file>

<file path=xl/activeX/_rels/activeX1.xml.rels><?xml version="1.0" encoding="UTF-8" standalone="yes"?><Relationships xmlns="http://schemas.openxmlformats.org/package/2006/relationships"><Relationship Id="rId1" Type="http://schemas.microsoft.com/office/2006/relationships/activeXControlBinary" Target="activeX1.bin" /></Relationships>
</file>

<file path=xl/activeX/_rels/activeX10.xml.rels><?xml version="1.0" encoding="UTF-8" standalone="yes"?><Relationships xmlns="http://schemas.openxmlformats.org/package/2006/relationships"><Relationship Id="rId1" Type="http://schemas.microsoft.com/office/2006/relationships/activeXControlBinary" Target="activeX10.bin" /></Relationships>
</file>

<file path=xl/activeX/_rels/activeX2.xml.rels><?xml version="1.0" encoding="UTF-8" standalone="yes"?><Relationships xmlns="http://schemas.openxmlformats.org/package/2006/relationships"><Relationship Id="rId1" Type="http://schemas.microsoft.com/office/2006/relationships/activeXControlBinary" Target="activeX2.bin" /></Relationships>
</file>

<file path=xl/activeX/_rels/activeX3.xml.rels><?xml version="1.0" encoding="UTF-8" standalone="yes"?><Relationships xmlns="http://schemas.openxmlformats.org/package/2006/relationships"><Relationship Id="rId1" Type="http://schemas.microsoft.com/office/2006/relationships/activeXControlBinary" Target="activeX3.bin" /></Relationships>
</file>

<file path=xl/activeX/_rels/activeX4.xml.rels><?xml version="1.0" encoding="UTF-8" standalone="yes"?><Relationships xmlns="http://schemas.openxmlformats.org/package/2006/relationships"><Relationship Id="rId1" Type="http://schemas.microsoft.com/office/2006/relationships/activeXControlBinary" Target="activeX4.bin" /></Relationships>
</file>

<file path=xl/activeX/_rels/activeX5.xml.rels><?xml version="1.0" encoding="UTF-8" standalone="yes"?><Relationships xmlns="http://schemas.openxmlformats.org/package/2006/relationships"><Relationship Id="rId1" Type="http://schemas.microsoft.com/office/2006/relationships/activeXControlBinary" Target="activeX5.bin" /></Relationships>
</file>

<file path=xl/activeX/_rels/activeX6.xml.rels><?xml version="1.0" encoding="UTF-8" standalone="yes"?><Relationships xmlns="http://schemas.openxmlformats.org/package/2006/relationships"><Relationship Id="rId1" Type="http://schemas.microsoft.com/office/2006/relationships/activeXControlBinary" Target="activeX6.bin" /></Relationships>
</file>

<file path=xl/activeX/_rels/activeX7.xml.rels><?xml version="1.0" encoding="UTF-8" standalone="yes"?><Relationships xmlns="http://schemas.openxmlformats.org/package/2006/relationships"><Relationship Id="rId1" Type="http://schemas.microsoft.com/office/2006/relationships/activeXControlBinary" Target="activeX7.bin" /></Relationships>
</file>

<file path=xl/activeX/_rels/activeX8.xml.rels><?xml version="1.0" encoding="UTF-8" standalone="yes"?><Relationships xmlns="http://schemas.openxmlformats.org/package/2006/relationships"><Relationship Id="rId1" Type="http://schemas.microsoft.com/office/2006/relationships/activeXControlBinary" Target="activeX8.bin" /></Relationships>
</file>

<file path=xl/activeX/_rels/activeX9.xml.rels><?xml version="1.0" encoding="UTF-8" standalone="yes"?><Relationships xmlns="http://schemas.openxmlformats.org/package/2006/relationships"><Relationship Id="rId1" Type="http://schemas.microsoft.com/office/2006/relationships/activeXControlBinary" Target="activeX9.bin" 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r:id="rId1" ax:persistence="persistStreamInit"/>
</file>

<file path=xl/activeX/activeX10.xml><?xml version="1.0" encoding="utf-8"?>
<ax:ocx xmlns:ax="http://schemas.microsoft.com/office/2006/activeX" xmlns:r="http://schemas.openxmlformats.org/officeDocument/2006/relationships" ax:classid="{d7053240-ce69-11cd-a777-00dd01143c57}" r:id="rId1" ax:persistence="persistStreamInit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r:id="rId1" ax:persistence="persistStreamInit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r:id="rId1" ax:persistence="persistStreamInit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r:id="rId1" ax:persistence="persistStreamInit"/>
</file>

<file path=xl/activeX/activeX5.xml><?xml version="1.0" encoding="utf-8"?>
<ax:ocx xmlns:ax="http://schemas.microsoft.com/office/2006/activeX" xmlns:r="http://schemas.openxmlformats.org/officeDocument/2006/relationships" ax:classid="{d7053240-ce69-11cd-a777-00dd01143c57}" r:id="rId1" ax:persistence="persistStreamInit"/>
</file>

<file path=xl/activeX/activeX6.xml><?xml version="1.0" encoding="utf-8"?>
<ax:ocx xmlns:ax="http://schemas.microsoft.com/office/2006/activeX" xmlns:r="http://schemas.openxmlformats.org/officeDocument/2006/relationships" ax:classid="{d7053240-ce69-11cd-a777-00dd01143c57}" r:id="rId1" ax:persistence="persistStreamInit"/>
</file>

<file path=xl/activeX/activeX7.xml><?xml version="1.0" encoding="utf-8"?>
<ax:ocx xmlns:ax="http://schemas.microsoft.com/office/2006/activeX" xmlns:r="http://schemas.openxmlformats.org/officeDocument/2006/relationships" ax:classid="{d7053240-ce69-11cd-a777-00dd01143c57}" r:id="rId1" ax:persistence="persistStreamInit"/>
</file>

<file path=xl/activeX/activeX8.xml><?xml version="1.0" encoding="utf-8"?>
<ax:ocx xmlns:ax="http://schemas.microsoft.com/office/2006/activeX" xmlns:r="http://schemas.openxmlformats.org/officeDocument/2006/relationships" ax:classid="{d7053240-ce69-11cd-a777-00dd01143c57}" r:id="rId1" ax:persistence="persistStreamInit"/>
</file>

<file path=xl/activeX/activeX9.xml><?xml version="1.0" encoding="utf-8"?>
<ax:ocx xmlns:ax="http://schemas.microsoft.com/office/2006/activeX" xmlns:r="http://schemas.openxmlformats.org/officeDocument/2006/relationships" ax:classid="{d7053240-ce69-11cd-a777-00dd01143c57}" r:id="rId1" ax:persistence="persistStreamInit"/>
</file>

<file path=xl/drawings/_rels/vmlDrawing1.vml.rels><?xml version="1.0" encoding="UTF-8" standalone="yes"?><Relationships xmlns="http://schemas.openxmlformats.org/package/2006/relationships"><Relationship Id="rId4" Type="http://schemas.openxmlformats.org/officeDocument/2006/relationships/image" Target="../media/image4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2" Type="http://schemas.openxmlformats.org/officeDocument/2006/relationships/image" Target="../media/image6.emf" /><Relationship Id="rId1" Type="http://schemas.openxmlformats.org/officeDocument/2006/relationships/image" Target="../media/image5.emf" /></Relationships>
</file>

<file path=xl/drawings/_rels/vmlDrawing3.vml.rels><?xml version="1.0" encoding="UTF-8" standalone="yes"?><Relationships xmlns="http://schemas.openxmlformats.org/package/2006/relationships"><Relationship Id="rId2" Type="http://schemas.openxmlformats.org/officeDocument/2006/relationships/image" Target="../media/image8.emf" /><Relationship Id="rId1" Type="http://schemas.openxmlformats.org/officeDocument/2006/relationships/image" Target="../media/image7.emf" /></Relationships>
</file>

<file path=xl/drawings/_rels/vmlDrawing4.vml.rels><?xml version="1.0" encoding="UTF-8" standalone="yes"?><Relationships xmlns="http://schemas.openxmlformats.org/package/2006/relationships"><Relationship Id="rId2" Type="http://schemas.openxmlformats.org/officeDocument/2006/relationships/image" Target="../media/image10.emf" /><Relationship Id="rId1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21</xdr:row>
          <xdr:rowOff>76200</xdr:rowOff>
        </xdr:from>
        <xdr:to>
          <xdr:col>2</xdr:col>
          <xdr:colOff>276225</xdr:colOff>
          <xdr:row>27</xdr:row>
          <xdr:rowOff>9525</xdr:rowOff>
        </xdr:to>
        <xdr:sp>
          <xdr:nvSpPr>
            <xdr:cNvPr id="15365" name="CommandButton1" hidden="1">
              <a:extLst>
                <a:ext uri="{63B3BB69-23CF-44E3-9099-C40C66FF867C}">
                  <a14:compatExt spid="_x0000_s15365"/>
                </a:ext>
              </a:extLst>
            </xdr:cNvPr>
            <xdr:cNvSpPr>
              <a:spLocks noChangeAspect="1"/>
            </xdr:cNvSpPr>
          </xdr:nvSpPr>
          <xdr:spPr>
            <a:xfrm>
              <a:off x="0" y="4076700"/>
              <a:ext cx="1800225" cy="1076325"/>
            </a:xfrm>
            <a:prstGeom prst="rect"/>
            <a:noFill/>
            <a:ln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419100</xdr:colOff>
          <xdr:row>21</xdr:row>
          <xdr:rowOff>76200</xdr:rowOff>
        </xdr:from>
        <xdr:to>
          <xdr:col>4</xdr:col>
          <xdr:colOff>695325</xdr:colOff>
          <xdr:row>27</xdr:row>
          <xdr:rowOff>9525</xdr:rowOff>
        </xdr:to>
        <xdr:sp>
          <xdr:nvSpPr>
            <xdr:cNvPr id="15367" name="CommandButton2" hidden="1">
              <a:extLst>
                <a:ext uri="{63B3BB69-23CF-44E3-9099-C40C66FF867C}">
                  <a14:compatExt spid="_x0000_s15367"/>
                </a:ext>
              </a:extLst>
            </xdr:cNvPr>
            <xdr:cNvSpPr>
              <a:spLocks noChangeAspect="1"/>
            </xdr:cNvSpPr>
          </xdr:nvSpPr>
          <xdr:spPr>
            <a:xfrm>
              <a:off x="1943100" y="4076700"/>
              <a:ext cx="1800225" cy="1076325"/>
            </a:xfrm>
            <a:prstGeom prst="rect"/>
            <a:noFill/>
            <a:ln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104775</xdr:colOff>
          <xdr:row>21</xdr:row>
          <xdr:rowOff>76200</xdr:rowOff>
        </xdr:from>
        <xdr:to>
          <xdr:col>7</xdr:col>
          <xdr:colOff>381000</xdr:colOff>
          <xdr:row>27</xdr:row>
          <xdr:rowOff>9525</xdr:rowOff>
        </xdr:to>
        <xdr:sp>
          <xdr:nvSpPr>
            <xdr:cNvPr id="15368" name="CommandButton3" hidden="1">
              <a:extLst>
                <a:ext uri="{63B3BB69-23CF-44E3-9099-C40C66FF867C}">
                  <a14:compatExt spid="_x0000_s15368"/>
                </a:ext>
              </a:extLst>
            </xdr:cNvPr>
            <xdr:cNvSpPr>
              <a:spLocks noChangeAspect="1"/>
            </xdr:cNvSpPr>
          </xdr:nvSpPr>
          <xdr:spPr>
            <a:xfrm>
              <a:off x="3914775" y="4076700"/>
              <a:ext cx="1800225" cy="1076325"/>
            </a:xfrm>
            <a:prstGeom prst="rect"/>
            <a:noFill/>
            <a:ln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504825</xdr:colOff>
          <xdr:row>21</xdr:row>
          <xdr:rowOff>76200</xdr:rowOff>
        </xdr:from>
        <xdr:to>
          <xdr:col>10</xdr:col>
          <xdr:colOff>19050</xdr:colOff>
          <xdr:row>27</xdr:row>
          <xdr:rowOff>9525</xdr:rowOff>
        </xdr:to>
        <xdr:sp>
          <xdr:nvSpPr>
            <xdr:cNvPr id="15370" name="CommandButton4" hidden="1">
              <a:extLst>
                <a:ext uri="{63B3BB69-23CF-44E3-9099-C40C66FF867C}">
                  <a14:compatExt spid="_x0000_s15370"/>
                </a:ext>
              </a:extLst>
            </xdr:cNvPr>
            <xdr:cNvSpPr>
              <a:spLocks noChangeAspect="1"/>
            </xdr:cNvSpPr>
          </xdr:nvSpPr>
          <xdr:spPr>
            <a:xfrm>
              <a:off x="5838825" y="4076700"/>
              <a:ext cx="1800225" cy="1076325"/>
            </a:xfrm>
            <a:prstGeom prst="rect"/>
            <a:noFill/>
            <a:ln>
              <a:noFill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</xdr:row>
          <xdr:rowOff>352425</xdr:rowOff>
        </xdr:from>
        <xdr:to>
          <xdr:col>7</xdr:col>
          <xdr:colOff>2476500</xdr:colOff>
          <xdr:row>18</xdr:row>
          <xdr:rowOff>142875</xdr:rowOff>
        </xdr:to>
        <xdr:sp>
          <xdr:nvSpPr>
            <xdr:cNvPr id="7174" name="CommandButton1" hidden="1">
              <a:extLst>
                <a:ext uri="{63B3BB69-23CF-44E3-9099-C40C66FF867C}">
                  <a14:compatExt spid="_x0000_s7174"/>
                </a:ext>
              </a:extLst>
            </xdr:cNvPr>
            <xdr:cNvSpPr>
              <a:spLocks noChangeAspect="1"/>
            </xdr:cNvSpPr>
          </xdr:nvSpPr>
          <xdr:spPr>
            <a:xfrm>
              <a:off x="16821150" y="7067550"/>
              <a:ext cx="1905000" cy="1276350"/>
            </a:xfrm>
            <a:prstGeom prst="rect"/>
            <a:noFill/>
            <a:ln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12</xdr:row>
          <xdr:rowOff>304800</xdr:rowOff>
        </xdr:from>
        <xdr:to>
          <xdr:col>7</xdr:col>
          <xdr:colOff>2476500</xdr:colOff>
          <xdr:row>15</xdr:row>
          <xdr:rowOff>190500</xdr:rowOff>
        </xdr:to>
        <xdr:sp>
          <xdr:nvSpPr>
            <xdr:cNvPr id="7176" name="CommandButton2" hidden="1">
              <a:extLst>
                <a:ext uri="{63B3BB69-23CF-44E3-9099-C40C66FF867C}">
                  <a14:compatExt spid="_x0000_s7176"/>
                </a:ext>
              </a:extLst>
            </xdr:cNvPr>
            <xdr:cNvSpPr>
              <a:spLocks noChangeAspect="1"/>
            </xdr:cNvSpPr>
          </xdr:nvSpPr>
          <xdr:spPr>
            <a:xfrm>
              <a:off x="16821150" y="5638800"/>
              <a:ext cx="1905000" cy="1266825"/>
            </a:xfrm>
            <a:prstGeom prst="rect"/>
            <a:noFill/>
            <a:ln>
              <a:noFill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</xdr:row>
          <xdr:rowOff>352425</xdr:rowOff>
        </xdr:from>
        <xdr:to>
          <xdr:col>7</xdr:col>
          <xdr:colOff>2476500</xdr:colOff>
          <xdr:row>18</xdr:row>
          <xdr:rowOff>142875</xdr:rowOff>
        </xdr:to>
        <xdr:sp>
          <xdr:nvSpPr>
            <xdr:cNvPr id="20481" name="CommandButton1" hidden="1">
              <a:extLst>
                <a:ext uri="{63B3BB69-23CF-44E3-9099-C40C66FF867C}">
                  <a14:compatExt spid="_x0000_s20481"/>
                </a:ext>
              </a:extLst>
            </xdr:cNvPr>
            <xdr:cNvSpPr>
              <a:spLocks noChangeAspect="1"/>
            </xdr:cNvSpPr>
          </xdr:nvSpPr>
          <xdr:spPr>
            <a:xfrm>
              <a:off x="16821150" y="7067550"/>
              <a:ext cx="1905000" cy="1276350"/>
            </a:xfrm>
            <a:prstGeom prst="rect"/>
            <a:noFill/>
            <a:ln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12</xdr:row>
          <xdr:rowOff>304800</xdr:rowOff>
        </xdr:from>
        <xdr:to>
          <xdr:col>7</xdr:col>
          <xdr:colOff>2476500</xdr:colOff>
          <xdr:row>15</xdr:row>
          <xdr:rowOff>190500</xdr:rowOff>
        </xdr:to>
        <xdr:sp>
          <xdr:nvSpPr>
            <xdr:cNvPr id="20482" name="CommandButton2" hidden="1">
              <a:extLst>
                <a:ext uri="{63B3BB69-23CF-44E3-9099-C40C66FF867C}">
                  <a14:compatExt spid="_x0000_s20482"/>
                </a:ext>
              </a:extLst>
            </xdr:cNvPr>
            <xdr:cNvSpPr>
              <a:spLocks noChangeAspect="1"/>
            </xdr:cNvSpPr>
          </xdr:nvSpPr>
          <xdr:spPr>
            <a:xfrm>
              <a:off x="16821150" y="5638800"/>
              <a:ext cx="1905000" cy="1266825"/>
            </a:xfrm>
            <a:prstGeom prst="rect"/>
            <a:noFill/>
            <a:ln>
              <a:noFill/>
            </a:ln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</xdr:row>
          <xdr:rowOff>352425</xdr:rowOff>
        </xdr:from>
        <xdr:to>
          <xdr:col>7</xdr:col>
          <xdr:colOff>2476500</xdr:colOff>
          <xdr:row>18</xdr:row>
          <xdr:rowOff>142875</xdr:rowOff>
        </xdr:to>
        <xdr:sp>
          <xdr:nvSpPr>
            <xdr:cNvPr id="21505" name="CommandButton1" hidden="1">
              <a:extLst>
                <a:ext uri="{63B3BB69-23CF-44E3-9099-C40C66FF867C}">
                  <a14:compatExt spid="_x0000_s21505"/>
                </a:ext>
              </a:extLst>
            </xdr:cNvPr>
            <xdr:cNvSpPr>
              <a:spLocks noChangeAspect="1"/>
            </xdr:cNvSpPr>
          </xdr:nvSpPr>
          <xdr:spPr>
            <a:xfrm>
              <a:off x="16821150" y="7029450"/>
              <a:ext cx="1905000" cy="1276350"/>
            </a:xfrm>
            <a:prstGeom prst="rect"/>
            <a:noFill/>
            <a:ln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12</xdr:row>
          <xdr:rowOff>304800</xdr:rowOff>
        </xdr:from>
        <xdr:to>
          <xdr:col>7</xdr:col>
          <xdr:colOff>2476500</xdr:colOff>
          <xdr:row>15</xdr:row>
          <xdr:rowOff>190500</xdr:rowOff>
        </xdr:to>
        <xdr:sp>
          <xdr:nvSpPr>
            <xdr:cNvPr id="21506" name="CommandButton2" hidden="1">
              <a:extLst>
                <a:ext uri="{63B3BB69-23CF-44E3-9099-C40C66FF867C}">
                  <a14:compatExt spid="_x0000_s21506"/>
                </a:ext>
              </a:extLst>
            </xdr:cNvPr>
            <xdr:cNvSpPr>
              <a:spLocks noChangeAspect="1"/>
            </xdr:cNvSpPr>
          </xdr:nvSpPr>
          <xdr:spPr>
            <a:xfrm>
              <a:off x="16821150" y="5600700"/>
              <a:ext cx="1905000" cy="1266825"/>
            </a:xfrm>
            <a:prstGeom prst="rect"/>
            <a:noFill/>
            <a:ln>
              <a:noFill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3" Type="http://schemas.openxmlformats.org/officeDocument/2006/relationships/control" Target="../activeX/activeX1.xml" /><Relationship Id="rId4" Type="http://schemas.openxmlformats.org/officeDocument/2006/relationships/image" Target="../media/image2.emf" /><Relationship Id="rId2" Type="http://schemas.openxmlformats.org/officeDocument/2006/relationships/image" Target="../media/image1.emf" /><Relationship Id="rId9" Type="http://schemas.openxmlformats.org/officeDocument/2006/relationships/control" Target="../activeX/activeX4.xml" /><Relationship Id="rId1" Type="http://schemas.openxmlformats.org/officeDocument/2006/relationships/hyperlink" Target="http://teams.infrabel.be/sites/marin/Reglementations/Circulaire-20015.pdf" TargetMode="External" /><Relationship Id="rId12" Type="http://schemas.openxmlformats.org/officeDocument/2006/relationships/printerSettings" Target="../printerSettings/printerSettings1.bin" /><Relationship Id="rId8" Type="http://schemas.openxmlformats.org/officeDocument/2006/relationships/image" Target="../media/image4.emf" /><Relationship Id="rId6" Type="http://schemas.openxmlformats.org/officeDocument/2006/relationships/image" Target="../media/image3.emf" /><Relationship Id="rId7" Type="http://schemas.openxmlformats.org/officeDocument/2006/relationships/control" Target="../activeX/activeX3.xml" /><Relationship Id="rId11" Type="http://schemas.openxmlformats.org/officeDocument/2006/relationships/vmlDrawing" Target="../drawings/vmlDrawing1.vml" /><Relationship Id="rId10" Type="http://schemas.openxmlformats.org/officeDocument/2006/relationships/drawing" Target="../drawings/drawing1.xml" /><Relationship Id="rId5" Type="http://schemas.openxmlformats.org/officeDocument/2006/relationships/control" Target="../activeX/activeX2.xml" /></Relationships>
</file>

<file path=xl/worksheets/_rels/sheet2.xml.rels><?xml version="1.0" encoding="UTF-8" standalone="yes"?><Relationships xmlns="http://schemas.openxmlformats.org/package/2006/relationships"><Relationship Id="rId3" Type="http://schemas.openxmlformats.org/officeDocument/2006/relationships/control" Target="../activeX/activeX5.xml" /><Relationship Id="rId4" Type="http://schemas.openxmlformats.org/officeDocument/2006/relationships/image" Target="../media/image6.emf" /><Relationship Id="rId2" Type="http://schemas.openxmlformats.org/officeDocument/2006/relationships/image" Target="../media/image5.emf" /><Relationship Id="rId1" Type="http://schemas.openxmlformats.org/officeDocument/2006/relationships/comments" Target="../comments2.xml" /><Relationship Id="rId8" Type="http://schemas.openxmlformats.org/officeDocument/2006/relationships/printerSettings" Target="../printerSettings/printerSettings2.bin" /><Relationship Id="rId6" Type="http://schemas.openxmlformats.org/officeDocument/2006/relationships/drawing" Target="../drawings/drawing2.xml" /><Relationship Id="rId7" Type="http://schemas.openxmlformats.org/officeDocument/2006/relationships/vmlDrawing" Target="../drawings/vmlDrawing2.vml" /><Relationship Id="rId5" Type="http://schemas.openxmlformats.org/officeDocument/2006/relationships/control" Target="../activeX/activeX6.xml" /></Relationships>
</file>

<file path=xl/worksheets/_rels/sheet3.xml.rels><?xml version="1.0" encoding="UTF-8" standalone="yes"?><Relationships xmlns="http://schemas.openxmlformats.org/package/2006/relationships"><Relationship Id="rId3" Type="http://schemas.openxmlformats.org/officeDocument/2006/relationships/control" Target="../activeX/activeX7.xml" /><Relationship Id="rId4" Type="http://schemas.openxmlformats.org/officeDocument/2006/relationships/image" Target="../media/image8.emf" /><Relationship Id="rId2" Type="http://schemas.openxmlformats.org/officeDocument/2006/relationships/image" Target="../media/image7.emf" /><Relationship Id="rId1" Type="http://schemas.openxmlformats.org/officeDocument/2006/relationships/comments" Target="../comments3.xml" /><Relationship Id="rId8" Type="http://schemas.openxmlformats.org/officeDocument/2006/relationships/printerSettings" Target="../printerSettings/printerSettings3.bin" /><Relationship Id="rId6" Type="http://schemas.openxmlformats.org/officeDocument/2006/relationships/drawing" Target="../drawings/drawing3.xml" /><Relationship Id="rId7" Type="http://schemas.openxmlformats.org/officeDocument/2006/relationships/vmlDrawing" Target="../drawings/vmlDrawing3.vml" /><Relationship Id="rId5" Type="http://schemas.openxmlformats.org/officeDocument/2006/relationships/control" Target="../activeX/activeX8.xml" /></Relationships>
</file>

<file path=xl/worksheets/_rels/sheet4.xml.rels><?xml version="1.0" encoding="UTF-8" standalone="yes"?><Relationships xmlns="http://schemas.openxmlformats.org/package/2006/relationships"><Relationship Id="rId3" Type="http://schemas.openxmlformats.org/officeDocument/2006/relationships/control" Target="../activeX/activeX9.xml" /><Relationship Id="rId4" Type="http://schemas.openxmlformats.org/officeDocument/2006/relationships/image" Target="../media/image10.emf" /><Relationship Id="rId2" Type="http://schemas.openxmlformats.org/officeDocument/2006/relationships/image" Target="../media/image9.emf" /><Relationship Id="rId1" Type="http://schemas.openxmlformats.org/officeDocument/2006/relationships/comments" Target="../comments4.xml" /><Relationship Id="rId8" Type="http://schemas.openxmlformats.org/officeDocument/2006/relationships/printerSettings" Target="../printerSettings/printerSettings4.bin" /><Relationship Id="rId6" Type="http://schemas.openxmlformats.org/officeDocument/2006/relationships/drawing" Target="../drawings/drawing4.xml" /><Relationship Id="rId7" Type="http://schemas.openxmlformats.org/officeDocument/2006/relationships/vmlDrawing" Target="../drawings/vmlDrawing4.vml" /><Relationship Id="rId5" Type="http://schemas.openxmlformats.org/officeDocument/2006/relationships/control" Target="../activeX/activeX10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sheetPr codeName="Feuil3">
    <pageSetUpPr fitToPage="1"/>
  </sheetPr>
  <dimension ref="A1:J20"/>
  <sheetViews>
    <sheetView tabSelected="1" zoomScale="85" zoomScaleNormal="85" zoomScaleSheetLayoutView="115" zoomScalePageLayoutView="85" workbookViewId="0" topLeftCell="A1">
      <selection pane="topLeft" activeCell="M22" sqref="M22"/>
    </sheetView>
  </sheetViews>
  <sheetFormatPr defaultColWidth="11.4242857142857" defaultRowHeight="15"/>
  <cols>
    <col min="1" max="16384" width="11.4285714285714" style="1"/>
  </cols>
  <sheetData>
    <row r="1" spans="1:1" ht="15">
      <c r="A1" s="1" t="s">
        <v>88</v>
      </c>
    </row>
    <row r="2" spans="1:10" ht="15">
      <c r="A2" s="81" t="s">
        <v>89</v>
      </c>
      <c r="B2" s="82"/>
      <c r="C2" s="82"/>
      <c r="D2" s="82"/>
      <c r="E2" s="82"/>
      <c r="F2" s="82"/>
      <c r="G2" s="82"/>
      <c r="H2" s="82"/>
      <c r="I2" s="82"/>
      <c r="J2" s="83"/>
    </row>
    <row r="3" spans="1:10" ht="15">
      <c r="A3" s="84"/>
      <c r="B3" s="85"/>
      <c r="C3" s="85"/>
      <c r="D3" s="85"/>
      <c r="E3" s="85"/>
      <c r="F3" s="85"/>
      <c r="G3" s="85"/>
      <c r="H3" s="85"/>
      <c r="I3" s="85"/>
      <c r="J3" s="86"/>
    </row>
    <row r="6" spans="1:10" ht="15">
      <c r="A6" s="90" t="s">
        <v>131</v>
      </c>
      <c r="B6" s="91"/>
      <c r="C6" s="91"/>
      <c r="D6" s="91"/>
      <c r="E6" s="91"/>
      <c r="F6" s="91"/>
      <c r="G6" s="91"/>
      <c r="H6" s="91"/>
      <c r="I6" s="91"/>
      <c r="J6" s="92"/>
    </row>
    <row r="7" spans="1:10" ht="15">
      <c r="A7" s="93"/>
      <c r="B7" s="94"/>
      <c r="C7" s="94"/>
      <c r="D7" s="94"/>
      <c r="E7" s="94"/>
      <c r="F7" s="94"/>
      <c r="G7" s="94"/>
      <c r="H7" s="94"/>
      <c r="I7" s="94"/>
      <c r="J7" s="95"/>
    </row>
    <row r="8" spans="1:10" ht="15">
      <c r="A8" s="93"/>
      <c r="B8" s="94"/>
      <c r="C8" s="94"/>
      <c r="D8" s="94"/>
      <c r="E8" s="94"/>
      <c r="F8" s="94"/>
      <c r="G8" s="94"/>
      <c r="H8" s="94"/>
      <c r="I8" s="94"/>
      <c r="J8" s="95"/>
    </row>
    <row r="9" spans="1:10" ht="15">
      <c r="A9" s="96"/>
      <c r="B9" s="97"/>
      <c r="C9" s="97"/>
      <c r="D9" s="97"/>
      <c r="E9" s="97"/>
      <c r="F9" s="97"/>
      <c r="G9" s="97"/>
      <c r="H9" s="97"/>
      <c r="I9" s="97"/>
      <c r="J9" s="98"/>
    </row>
    <row r="12" spans="1:10" ht="15">
      <c r="A12" s="87" t="s">
        <v>33</v>
      </c>
      <c r="B12" s="88"/>
      <c r="C12" s="88"/>
      <c r="D12" s="88"/>
      <c r="E12" s="88"/>
      <c r="F12" s="88"/>
      <c r="G12" s="88"/>
      <c r="H12" s="88"/>
      <c r="I12" s="89"/>
      <c r="J12" s="2" t="s">
        <v>47</v>
      </c>
    </row>
    <row r="14" spans="2:10" ht="15">
      <c r="B14" s="99" t="str">
        <f>IF(J12="OUI","La voie doit être mise hors service","")</f>
        <v/>
      </c>
      <c r="C14" s="99"/>
      <c r="D14" s="99"/>
      <c r="E14" s="99"/>
      <c r="F14" s="99"/>
      <c r="G14" s="99"/>
      <c r="H14" s="99"/>
      <c r="I14" s="99"/>
      <c r="J14" s="99"/>
    </row>
    <row r="15" spans="2:10" ht="15">
      <c r="B15" s="99"/>
      <c r="C15" s="99"/>
      <c r="D15" s="99"/>
      <c r="E15" s="99"/>
      <c r="F15" s="99"/>
      <c r="G15" s="99"/>
      <c r="H15" s="99"/>
      <c r="I15" s="99"/>
      <c r="J15" s="99"/>
    </row>
    <row r="17" spans="1:10" ht="15">
      <c r="A17" s="87" t="s">
        <v>34</v>
      </c>
      <c r="B17" s="88"/>
      <c r="C17" s="88"/>
      <c r="D17" s="88"/>
      <c r="E17" s="88"/>
      <c r="F17" s="88"/>
      <c r="G17" s="88"/>
      <c r="H17" s="88"/>
      <c r="I17" s="89"/>
      <c r="J17" s="2" t="s">
        <v>47</v>
      </c>
    </row>
    <row r="19" spans="2:10" ht="15">
      <c r="B19" s="148" t="str">
        <f>IF(J17="OUI","Attention, pour les lignes équipées de la signalisation de cabine, les restrictions spécifiques, mentionnées dans la circulaire 17 I-TMS de 2016 sont d’application","")</f>
        <v/>
      </c>
      <c r="C19" s="80"/>
      <c r="D19" s="80"/>
      <c r="E19" s="80"/>
      <c r="F19" s="80"/>
      <c r="G19" s="80"/>
      <c r="H19" s="80"/>
      <c r="I19" s="80"/>
      <c r="J19" s="80"/>
    </row>
    <row r="20" spans="2:10" ht="15">
      <c r="B20" s="80"/>
      <c r="C20" s="80"/>
      <c r="D20" s="80"/>
      <c r="E20" s="80"/>
      <c r="F20" s="80"/>
      <c r="G20" s="80"/>
      <c r="H20" s="80"/>
      <c r="I20" s="80"/>
      <c r="J20" s="80"/>
    </row>
  </sheetData>
  <sheetProtection password="CF66" sheet="1" objects="1" scenarios="1"/>
  <protectedRanges>
    <protectedRange sqref="J17" name="Plage2"/>
    <protectedRange sqref="J12" name="Plage1"/>
  </protectedRanges>
  <mergeCells count="6">
    <mergeCell ref="B19:J20"/>
    <mergeCell ref="A2:J3"/>
    <mergeCell ref="A12:I12"/>
    <mergeCell ref="A6:J9"/>
    <mergeCell ref="B14:J15"/>
    <mergeCell ref="A17:I17"/>
  </mergeCells>
  <conditionalFormatting sqref="J12">
    <cfRule type="expression" priority="7" dxfId="25">
      <formula>$J$12="NON"</formula>
    </cfRule>
    <cfRule type="expression" priority="8" dxfId="6">
      <formula>$J$12="OUI"</formula>
    </cfRule>
  </conditionalFormatting>
  <conditionalFormatting sqref="J17">
    <cfRule type="expression" priority="5" dxfId="25">
      <formula>$J$17="NON"</formula>
    </cfRule>
    <cfRule type="expression" priority="6" dxfId="24">
      <formula>$J$17="OUI"</formula>
    </cfRule>
  </conditionalFormatting>
  <conditionalFormatting sqref="B14">
    <cfRule type="expression" priority="3" dxfId="25">
      <formula>$J$12="NON"</formula>
    </cfRule>
    <cfRule type="expression" priority="4" dxfId="6">
      <formula>$J$12="OUI"</formula>
    </cfRule>
  </conditionalFormatting>
  <conditionalFormatting sqref="B19">
    <cfRule type="expression" priority="1" dxfId="25">
      <formula>$J$17="NON"</formula>
    </cfRule>
    <cfRule type="expression" priority="2" dxfId="24">
      <formula>$J$17="OUI"</formula>
    </cfRule>
  </conditionalFormatting>
  <dataValidations count="1">
    <dataValidation type="list" allowBlank="1" showInputMessage="1" showErrorMessage="1" sqref="J12 J17">
      <formula1>"OUI,NON"</formula1>
    </dataValidation>
  </dataValidations>
  <hyperlinks>
    <hyperlink ref="B19:J20" r:id="rId1" display="http://teams.infrabel.be/sites/marin/Reglementations/Circulaire-20015.pdf"/>
  </hyperlinks>
  <pageMargins left="0.7" right="0.7" top="0.75" bottom="0.75" header="0.3" footer="0.3"/>
  <pageSetup fitToHeight="0" orientation="landscape" paperSize="9" scale="95" r:id="rId12"/>
  <drawing r:id="rId10"/>
  <legacyDrawing r:id="rId11"/>
  <controls>
    <mc:AlternateContent xmlns:mc="http://schemas.openxmlformats.org/markup-compatibility/2006">
      <mc:Choice Requires="x14">
        <control shapeId="15365" r:id="rId3" name="CommandButton1">
          <controlPr defaultSize="0" autoLine="0" r:id="rId2">
            <anchor moveWithCells="1">
              <from>
                <xdr:col>0</xdr:col>
                <xdr:colOff>0</xdr:colOff>
                <xdr:row>21</xdr:row>
                <xdr:rowOff>76200</xdr:rowOff>
              </from>
              <to>
                <xdr:col>2</xdr:col>
                <xdr:colOff>276225</xdr:colOff>
                <xdr:row>27</xdr:row>
                <xdr:rowOff>9525</xdr:rowOff>
              </to>
            </anchor>
          </controlPr>
        </control>
      </mc:Choice>
      <mc:Fallback>
        <control shapeId="15365" r:id="rId3" name="CommandButton1"/>
      </mc:Fallback>
    </mc:AlternateContent>
    <mc:AlternateContent xmlns:mc="http://schemas.openxmlformats.org/markup-compatibility/2006">
      <mc:Choice Requires="x14">
        <control shapeId="15367" r:id="rId5" name="CommandButton2">
          <controlPr defaultSize="0" autoLine="0" r:id="rId4">
            <anchor moveWithCells="1">
              <from>
                <xdr:col>2</xdr:col>
                <xdr:colOff>419100</xdr:colOff>
                <xdr:row>21</xdr:row>
                <xdr:rowOff>76200</xdr:rowOff>
              </from>
              <to>
                <xdr:col>4</xdr:col>
                <xdr:colOff>695325</xdr:colOff>
                <xdr:row>27</xdr:row>
                <xdr:rowOff>9525</xdr:rowOff>
              </to>
            </anchor>
          </controlPr>
        </control>
      </mc:Choice>
      <mc:Fallback>
        <control shapeId="15367" r:id="rId5" name="CommandButton2"/>
      </mc:Fallback>
    </mc:AlternateContent>
    <mc:AlternateContent xmlns:mc="http://schemas.openxmlformats.org/markup-compatibility/2006">
      <mc:Choice Requires="x14">
        <control shapeId="15368" r:id="rId7" name="CommandButton3">
          <controlPr defaultSize="0" autoLine="0" r:id="rId6">
            <anchor moveWithCells="1">
              <from>
                <xdr:col>5</xdr:col>
                <xdr:colOff>104775</xdr:colOff>
                <xdr:row>21</xdr:row>
                <xdr:rowOff>76200</xdr:rowOff>
              </from>
              <to>
                <xdr:col>7</xdr:col>
                <xdr:colOff>381000</xdr:colOff>
                <xdr:row>27</xdr:row>
                <xdr:rowOff>9525</xdr:rowOff>
              </to>
            </anchor>
          </controlPr>
        </control>
      </mc:Choice>
      <mc:Fallback>
        <control shapeId="15368" r:id="rId7" name="CommandButton3"/>
      </mc:Fallback>
    </mc:AlternateContent>
    <mc:AlternateContent xmlns:mc="http://schemas.openxmlformats.org/markup-compatibility/2006">
      <mc:Choice Requires="x14">
        <control shapeId="15370" r:id="rId9" name="CommandButton4">
          <controlPr defaultSize="0" autoLine="0" r:id="rId8">
            <anchor moveWithCells="1">
              <from>
                <xdr:col>7</xdr:col>
                <xdr:colOff>504825</xdr:colOff>
                <xdr:row>21</xdr:row>
                <xdr:rowOff>76200</xdr:rowOff>
              </from>
              <to>
                <xdr:col>10</xdr:col>
                <xdr:colOff>19050</xdr:colOff>
                <xdr:row>27</xdr:row>
                <xdr:rowOff>9525</xdr:rowOff>
              </to>
            </anchor>
          </controlPr>
        </control>
      </mc:Choice>
      <mc:Fallback>
        <control shapeId="15370" r:id="rId9" name="CommandButton4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sheetPr codeName="Feuil2">
    <pageSetUpPr fitToPage="1"/>
  </sheetPr>
  <dimension ref="A1:V19"/>
  <sheetViews>
    <sheetView view="pageBreakPreview" zoomScale="85" zoomScaleNormal="85" zoomScaleSheetLayoutView="85" workbookViewId="0" topLeftCell="A1">
      <selection pane="topLeft" activeCell="H10" sqref="H10"/>
    </sheetView>
  </sheetViews>
  <sheetFormatPr defaultColWidth="11.4242857142857" defaultRowHeight="15" outlineLevelCol="1"/>
  <cols>
    <col min="1" max="1" width="28.7142857142857" style="3" customWidth="1"/>
    <col min="2" max="6" width="40.7142857142857" style="3" customWidth="1"/>
    <col min="7" max="7" width="11.4285714285714" style="3"/>
    <col min="8" max="8" width="44.8571428571429" style="3" customWidth="1"/>
    <col min="9" max="9" width="115.428571428571" style="3" hidden="1" customWidth="1" outlineLevel="1"/>
    <col min="10" max="14" width="11.4285714285714" style="3" hidden="1" customWidth="1" outlineLevel="1"/>
    <col min="15" max="15" width="16.2857142857143" style="3" hidden="1" customWidth="1" outlineLevel="1"/>
    <col min="16" max="17" width="11.4285714285714" style="3" hidden="1" customWidth="1" outlineLevel="1"/>
    <col min="18" max="18" width="11.4285714285714" style="3" collapsed="1"/>
    <col min="19" max="16384" width="11.4285714285714" style="3"/>
  </cols>
  <sheetData>
    <row r="1" spans="1:1" ht="15">
      <c r="A1" s="3" t="s">
        <v>88</v>
      </c>
    </row>
    <row r="2" spans="1:8" ht="33" customHeight="1">
      <c r="A2" s="109" t="s">
        <v>42</v>
      </c>
      <c r="B2" s="110"/>
      <c r="C2" s="110"/>
      <c r="D2" s="110"/>
      <c r="E2" s="110"/>
      <c r="F2" s="110"/>
      <c r="G2" s="110"/>
      <c r="H2" s="111"/>
    </row>
    <row r="3" spans="1:8" ht="33" customHeight="1">
      <c r="A3" s="4" t="s">
        <v>41</v>
      </c>
      <c r="B3" s="112" t="s">
        <v>134</v>
      </c>
      <c r="C3" s="112"/>
      <c r="D3" s="112"/>
      <c r="E3" s="112"/>
      <c r="F3" s="112"/>
      <c r="G3" s="112"/>
      <c r="H3" s="112"/>
    </row>
    <row r="4" spans="1:8" ht="33" customHeight="1">
      <c r="A4" s="4" t="s">
        <v>136</v>
      </c>
      <c r="B4" s="113"/>
      <c r="C4" s="113"/>
      <c r="D4" s="4" t="s">
        <v>132</v>
      </c>
      <c r="E4" s="74"/>
      <c r="F4" s="4" t="s">
        <v>133</v>
      </c>
      <c r="G4" s="113"/>
      <c r="H4" s="113"/>
    </row>
    <row r="5" spans="1:8" ht="33" customHeight="1">
      <c r="A5" s="4" t="s">
        <v>135</v>
      </c>
      <c r="B5" s="114"/>
      <c r="C5" s="115"/>
      <c r="D5" s="75"/>
      <c r="E5" s="76"/>
      <c r="F5" s="77"/>
      <c r="G5" s="78"/>
      <c r="H5" s="78"/>
    </row>
    <row r="7" spans="1:15" ht="20.1" customHeight="1">
      <c r="A7" s="5" t="s">
        <v>30</v>
      </c>
      <c r="B7" s="5" t="s">
        <v>0</v>
      </c>
      <c r="C7" s="5" t="s">
        <v>2</v>
      </c>
      <c r="D7" s="5" t="s">
        <v>3</v>
      </c>
      <c r="E7" s="5" t="s">
        <v>4</v>
      </c>
      <c r="F7" s="5" t="s">
        <v>5</v>
      </c>
      <c r="G7" s="5" t="s">
        <v>1</v>
      </c>
      <c r="I7" s="6" t="s">
        <v>16</v>
      </c>
      <c r="K7" s="7"/>
      <c r="L7" s="7" t="s">
        <v>2</v>
      </c>
      <c r="M7" s="7" t="s">
        <v>3</v>
      </c>
      <c r="N7" s="7" t="s">
        <v>4</v>
      </c>
      <c r="O7" s="7" t="s">
        <v>5</v>
      </c>
    </row>
    <row r="8" spans="1:15" ht="45">
      <c r="A8" s="27">
        <v>1</v>
      </c>
      <c r="B8" s="28" t="s">
        <v>35</v>
      </c>
      <c r="C8" s="8" t="s">
        <v>26</v>
      </c>
      <c r="D8" s="8" t="s">
        <v>27</v>
      </c>
      <c r="E8" s="8"/>
      <c r="F8" s="8"/>
      <c r="G8" s="7" t="s">
        <v>2</v>
      </c>
      <c r="I8" s="8" t="s">
        <v>18</v>
      </c>
      <c r="K8" s="7">
        <f>IF(G8="D",O8,IF(G8="C",N8,IF(G8="B",M8,IF(G8="A",L8,1))))</f>
        <v>1</v>
      </c>
      <c r="L8" s="7">
        <v>1</v>
      </c>
      <c r="M8" s="9">
        <v>0.20000000000000001</v>
      </c>
      <c r="N8" s="9"/>
      <c r="O8" s="7"/>
    </row>
    <row r="9" spans="1:22" ht="53.25" customHeight="1">
      <c r="A9" s="27">
        <v>2</v>
      </c>
      <c r="B9" s="28" t="s">
        <v>25</v>
      </c>
      <c r="C9" s="8" t="s">
        <v>8</v>
      </c>
      <c r="D9" s="8" t="s">
        <v>9</v>
      </c>
      <c r="E9" s="8" t="s">
        <v>10</v>
      </c>
      <c r="F9" s="8" t="s">
        <v>11</v>
      </c>
      <c r="G9" s="7" t="s">
        <v>2</v>
      </c>
      <c r="I9" s="8" t="s">
        <v>19</v>
      </c>
      <c r="K9" s="7">
        <f>IF(G9="D",O9,IF(G9="C",N9,IF(G9="B",M9,IF(G9="A",L9,1))))</f>
        <v>1</v>
      </c>
      <c r="L9" s="7">
        <v>1</v>
      </c>
      <c r="M9" s="7">
        <v>0.050000000000000003</v>
      </c>
      <c r="N9" s="7">
        <f>1/100</f>
        <v>0.01</v>
      </c>
      <c r="O9" s="9">
        <f>1/125</f>
        <v>0.0080000000000000002</v>
      </c>
      <c r="S9" s="10"/>
      <c r="T9" s="10"/>
      <c r="U9" s="10"/>
      <c r="V9" s="10"/>
    </row>
    <row r="10" spans="1:15" ht="80.25" customHeight="1">
      <c r="A10" s="27">
        <v>3</v>
      </c>
      <c r="B10" s="28" t="s">
        <v>31</v>
      </c>
      <c r="C10" s="8" t="s">
        <v>12</v>
      </c>
      <c r="D10" s="11" t="s">
        <v>13</v>
      </c>
      <c r="E10" s="8" t="s">
        <v>36</v>
      </c>
      <c r="F10" s="8" t="s">
        <v>46</v>
      </c>
      <c r="G10" s="7" t="s">
        <v>2</v>
      </c>
      <c r="H10" s="12" t="str">
        <f>IF(AND(G9="A")*(G10&lt;&gt;"A"),"Erreur, si travaux dans la zone dangereuse: vous devez indiquer empiètement à caractère régulier","")</f>
        <v/>
      </c>
      <c r="I10" s="8" t="s">
        <v>28</v>
      </c>
      <c r="K10" s="7">
        <f>IF(G10="D",O10,IF(G10="C",N10,IF(G10="B",M10,IF(G10="A",L10,1))))</f>
        <v>1</v>
      </c>
      <c r="L10" s="9">
        <v>1</v>
      </c>
      <c r="M10" s="9">
        <v>0.5</v>
      </c>
      <c r="N10" s="9">
        <f>1/100</f>
        <v>0.01</v>
      </c>
      <c r="O10" s="9">
        <v>0.0001</v>
      </c>
    </row>
    <row r="11" spans="1:15" ht="30" customHeight="1">
      <c r="A11" s="27">
        <v>4</v>
      </c>
      <c r="B11" s="28" t="s">
        <v>14</v>
      </c>
      <c r="C11" s="8" t="s">
        <v>48</v>
      </c>
      <c r="D11" s="8" t="s">
        <v>49</v>
      </c>
      <c r="E11" s="8" t="s">
        <v>15</v>
      </c>
      <c r="F11" s="13"/>
      <c r="G11" s="7" t="s">
        <v>2</v>
      </c>
      <c r="I11" s="8" t="s">
        <v>17</v>
      </c>
      <c r="K11" s="7">
        <f>IF(G11="D",O11,IF(G11="C",N11,IF(G11="B",M11,IF(G11="A",L11,1))))</f>
        <v>1</v>
      </c>
      <c r="L11" s="9">
        <v>1</v>
      </c>
      <c r="M11" s="7">
        <v>0.75</v>
      </c>
      <c r="N11" s="7">
        <v>0.5</v>
      </c>
      <c r="O11" s="7"/>
    </row>
    <row r="12" spans="3:6" ht="30" customHeight="1">
      <c r="C12" s="14"/>
      <c r="D12" s="14"/>
      <c r="E12" s="14"/>
      <c r="F12" s="14"/>
    </row>
    <row r="13" spans="1:15" ht="30" customHeight="1">
      <c r="A13" s="15" t="s">
        <v>24</v>
      </c>
      <c r="B13" s="15" t="s">
        <v>23</v>
      </c>
      <c r="D13" s="100" t="s">
        <v>44</v>
      </c>
      <c r="E13" s="101"/>
      <c r="F13" s="101"/>
      <c r="G13" s="102"/>
      <c r="I13" s="16"/>
      <c r="O13" s="14"/>
    </row>
    <row r="14" spans="1:17" ht="48.75" customHeight="1">
      <c r="A14" s="29" t="s">
        <v>32</v>
      </c>
      <c r="B14" s="25">
        <f>LARGE(P15:Q15,1)</f>
        <v>7</v>
      </c>
      <c r="D14" s="103"/>
      <c r="E14" s="104"/>
      <c r="F14" s="104"/>
      <c r="G14" s="105"/>
      <c r="J14" s="18" t="s">
        <v>6</v>
      </c>
      <c r="L14" s="19">
        <f>IF(M14&lt;1,"1",M14)</f>
        <v>4</v>
      </c>
      <c r="M14" s="19">
        <f>LOG((5^N14*K11*K8),5)</f>
        <v>4</v>
      </c>
      <c r="N14" s="19">
        <v>4</v>
      </c>
      <c r="O14" s="14"/>
      <c r="P14" s="20" t="s">
        <v>22</v>
      </c>
      <c r="Q14" s="20" t="s">
        <v>21</v>
      </c>
    </row>
    <row r="15" spans="1:17" ht="30" customHeight="1">
      <c r="A15" s="30" t="s">
        <v>37</v>
      </c>
      <c r="B15" s="20" t="str">
        <f>IF(B14&gt;=10,"Voie hors service",IF(AND(9&lt;=B14,B14&lt;10),"Blocage des mouvements avec matérialisation",IF(AND(8&lt;=B14,B14&lt;9),"Blocage des mouvements sans matérialisation",IF(AND(7&lt;=B14,B14&lt;8),"Système d'annonce",IF(AND(6&lt;=B14,B14&lt;7),"Garde Frontière",IF(B14&lt;6,"Pas de mesure vis-à-vis du traffic"))))))</f>
        <v>Système d'annonce</v>
      </c>
      <c r="C15" s="14"/>
      <c r="D15" s="103"/>
      <c r="E15" s="104"/>
      <c r="F15" s="104"/>
      <c r="G15" s="105"/>
      <c r="J15" s="18" t="s">
        <v>7</v>
      </c>
      <c r="L15" s="19">
        <f>IF(M15&lt;1,"1",M15)</f>
        <v>3.0000000000000004</v>
      </c>
      <c r="M15" s="19">
        <f>LOG((5^N15*K9*K10),5)</f>
        <v>3.0000000000000004</v>
      </c>
      <c r="N15" s="19">
        <v>3</v>
      </c>
      <c r="P15" s="17">
        <f>IF(OR(G10="A",G10="B"),(7),IF(AND(G10="C",G9="B"),6,(L14+L15)))</f>
        <v>7</v>
      </c>
      <c r="Q15" s="17">
        <f>L14+L15</f>
        <v>7</v>
      </c>
    </row>
    <row r="16" spans="1:7" ht="30" customHeight="1">
      <c r="A16" s="31" t="s">
        <v>38</v>
      </c>
      <c r="B16" s="20" t="str">
        <f>IF(AND(B15="Garde Frontière",G11&lt;&gt;"A"),"Balisage ou Agent Garde Frontière",IF(AND(B15="Garde Frontière",G11="A"),"Balisage",IF(AND(B15="Système d'annonce",G11="C"),"Vigie",IF(AND(B15="Système d'annonce",G11&lt;&gt;"C"),"Factionnaire",""))))</f>
        <v>Factionnaire</v>
      </c>
      <c r="C16" s="14"/>
      <c r="D16" s="103"/>
      <c r="E16" s="104"/>
      <c r="F16" s="104"/>
      <c r="G16" s="105"/>
    </row>
    <row r="17" spans="1:7" ht="57" customHeight="1">
      <c r="A17" s="31" t="s">
        <v>40</v>
      </c>
      <c r="B17" s="32"/>
      <c r="D17" s="103"/>
      <c r="E17" s="104"/>
      <c r="F17" s="104"/>
      <c r="G17" s="105"/>
    </row>
    <row r="18" spans="1:7" ht="30" customHeight="1">
      <c r="A18" s="31" t="s">
        <v>39</v>
      </c>
      <c r="B18" s="20"/>
      <c r="D18" s="103"/>
      <c r="E18" s="104"/>
      <c r="F18" s="104"/>
      <c r="G18" s="105"/>
    </row>
    <row r="19" spans="1:7" ht="30" customHeight="1">
      <c r="A19" s="31" t="s">
        <v>43</v>
      </c>
      <c r="B19" s="20"/>
      <c r="D19" s="106"/>
      <c r="E19" s="107"/>
      <c r="F19" s="107"/>
      <c r="G19" s="108"/>
    </row>
  </sheetData>
  <sheetProtection password="CF66" sheet="1" objects="1" scenarios="1" formatCells="0"/>
  <protectedRanges>
    <protectedRange sqref="B5" name="Plage7"/>
    <protectedRange sqref="G4" name="Plage6"/>
    <protectedRange sqref="E4" name="Plage5"/>
    <protectedRange sqref="B4" name="Plage4"/>
    <protectedRange sqref="B4:B5" name="Plage3"/>
    <protectedRange sqref="B18:B19" name="Plage2"/>
    <protectedRange sqref="G8:G11" name="Plage1_1"/>
  </protectedRanges>
  <mergeCells count="6">
    <mergeCell ref="D13:G19"/>
    <mergeCell ref="A2:H2"/>
    <mergeCell ref="B3:H3"/>
    <mergeCell ref="B4:C4"/>
    <mergeCell ref="G4:H4"/>
    <mergeCell ref="B5:C5"/>
  </mergeCells>
  <conditionalFormatting sqref="C8:F9 C11:F11 C10:E10">
    <cfRule type="expression" priority="22" dxfId="2">
      <formula>$G8=C$7</formula>
    </cfRule>
  </conditionalFormatting>
  <conditionalFormatting sqref="H10">
    <cfRule type="containsText" priority="21" dxfId="6" operator="containsText" text="Erreur">
      <formula>NOT(ISERROR(SEARCH("Erreur",H10)))</formula>
    </cfRule>
  </conditionalFormatting>
  <conditionalFormatting sqref="B14">
    <cfRule type="cellIs" priority="6" dxfId="5" operator="lessThan">
      <formula>6</formula>
    </cfRule>
    <cfRule type="cellIs" priority="7" dxfId="4" operator="lessThan">
      <formula>7</formula>
    </cfRule>
    <cfRule type="cellIs" priority="8" dxfId="3" operator="lessThan">
      <formula>8</formula>
    </cfRule>
    <cfRule type="cellIs" priority="9" dxfId="2" operator="lessThan">
      <formula>10</formula>
    </cfRule>
    <cfRule type="cellIs" priority="10" dxfId="1" operator="greaterThanOrEqual">
      <formula>10</formula>
    </cfRule>
  </conditionalFormatting>
  <conditionalFormatting sqref="F10">
    <cfRule type="expression" priority="1" dxfId="2">
      <formula>$G10=F$7</formula>
    </cfRule>
  </conditionalFormatting>
  <dataValidations count="4">
    <dataValidation type="list" allowBlank="1" showInputMessage="1" showErrorMessage="1" sqref="G9:G10">
      <formula1>$C$7:$F$7</formula1>
    </dataValidation>
    <dataValidation type="list" allowBlank="1" showInputMessage="1" showErrorMessage="1" sqref="G11">
      <formula1>$C$7:$E$7</formula1>
    </dataValidation>
    <dataValidation type="list" allowBlank="1" showInputMessage="1" showErrorMessage="1" sqref="G8">
      <formula1>$C$7:$D$7</formula1>
    </dataValidation>
    <dataValidation type="list" allowBlank="1" showInputMessage="1" showErrorMessage="1" sqref="B18">
      <formula1>Risicomatrix!$M$27:$M$39</formula1>
    </dataValidation>
  </dataValidations>
  <pageMargins left="0.7" right="0.7" top="0.75" bottom="0.75" header="0.3" footer="0.3"/>
  <pageSetup fitToHeight="0" orientation="landscape" paperSize="9" scale="45" r:id="rId8"/>
  <drawing r:id="rId6"/>
  <legacyDrawing r:id="rId7"/>
  <controls>
    <mc:AlternateContent xmlns:mc="http://schemas.openxmlformats.org/markup-compatibility/2006">
      <mc:Choice Requires="x14">
        <control shapeId="7174" r:id="rId3" name="CommandButton1">
          <controlPr defaultSize="0" autoLine="0" r:id="rId2">
            <anchor moveWithCells="1">
              <from>
                <xdr:col>7</xdr:col>
                <xdr:colOff>571500</xdr:colOff>
                <xdr:row>15</xdr:row>
                <xdr:rowOff>352425</xdr:rowOff>
              </from>
              <to>
                <xdr:col>7</xdr:col>
                <xdr:colOff>2476500</xdr:colOff>
                <xdr:row>18</xdr:row>
                <xdr:rowOff>142875</xdr:rowOff>
              </to>
            </anchor>
          </controlPr>
        </control>
      </mc:Choice>
      <mc:Fallback>
        <control shapeId="7174" r:id="rId3" name="CommandButton1"/>
      </mc:Fallback>
    </mc:AlternateContent>
    <mc:AlternateContent xmlns:mc="http://schemas.openxmlformats.org/markup-compatibility/2006">
      <mc:Choice Requires="x14">
        <control shapeId="7176" r:id="rId5" name="CommandButton2">
          <controlPr defaultSize="0" autoLine="0" r:id="rId4">
            <anchor moveWithCells="1">
              <from>
                <xdr:col>7</xdr:col>
                <xdr:colOff>571500</xdr:colOff>
                <xdr:row>12</xdr:row>
                <xdr:rowOff>304800</xdr:rowOff>
              </from>
              <to>
                <xdr:col>7</xdr:col>
                <xdr:colOff>2476500</xdr:colOff>
                <xdr:row>15</xdr:row>
                <xdr:rowOff>190500</xdr:rowOff>
              </to>
            </anchor>
          </controlPr>
        </control>
      </mc:Choice>
      <mc:Fallback>
        <control shapeId="7176" r:id="rId5" name="CommandButton2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sheetPr codeName="Feuil7">
    <pageSetUpPr fitToPage="1"/>
  </sheetPr>
  <dimension ref="A1:V19"/>
  <sheetViews>
    <sheetView view="pageBreakPreview" zoomScale="130" zoomScaleNormal="85" zoomScaleSheetLayoutView="130" workbookViewId="0" topLeftCell="D3">
      <selection pane="topLeft" activeCell="G10" sqref="G10"/>
    </sheetView>
  </sheetViews>
  <sheetFormatPr defaultColWidth="11.4242857142857" defaultRowHeight="15" outlineLevelCol="1"/>
  <cols>
    <col min="1" max="1" width="28.7142857142857" style="3" customWidth="1"/>
    <col min="2" max="6" width="40.7142857142857" style="3" customWidth="1"/>
    <col min="7" max="7" width="11.4285714285714" style="3"/>
    <col min="8" max="8" width="44.8571428571429" style="3" customWidth="1"/>
    <col min="9" max="9" width="115.428571428571" style="3" hidden="1" customWidth="1" outlineLevel="1"/>
    <col min="10" max="14" width="11.4285714285714" style="3" hidden="1" customWidth="1" outlineLevel="1"/>
    <col min="15" max="15" width="16.2857142857143" style="3" hidden="1" customWidth="1" outlineLevel="1"/>
    <col min="16" max="17" width="11.4285714285714" style="3" hidden="1" customWidth="1" outlineLevel="1"/>
    <col min="18" max="18" width="11.4285714285714" style="3" collapsed="1"/>
    <col min="19" max="16384" width="11.4285714285714" style="3"/>
  </cols>
  <sheetData>
    <row r="1" spans="1:1" ht="15">
      <c r="A1" s="3" t="s">
        <v>88</v>
      </c>
    </row>
    <row r="2" spans="1:8" ht="33" customHeight="1">
      <c r="A2" s="109" t="s">
        <v>42</v>
      </c>
      <c r="B2" s="110"/>
      <c r="C2" s="110"/>
      <c r="D2" s="110"/>
      <c r="E2" s="110"/>
      <c r="F2" s="110"/>
      <c r="G2" s="110"/>
      <c r="H2" s="111"/>
    </row>
    <row r="3" spans="1:8" ht="33" customHeight="1">
      <c r="A3" s="4" t="s">
        <v>41</v>
      </c>
      <c r="B3" s="112" t="s">
        <v>94</v>
      </c>
      <c r="C3" s="112"/>
      <c r="D3" s="112"/>
      <c r="E3" s="112"/>
      <c r="F3" s="112"/>
      <c r="G3" s="112"/>
      <c r="H3" s="112"/>
    </row>
    <row r="4" spans="1:8" ht="33" customHeight="1">
      <c r="A4" s="4" t="s">
        <v>136</v>
      </c>
      <c r="B4" s="113"/>
      <c r="C4" s="113"/>
      <c r="D4" s="4" t="s">
        <v>132</v>
      </c>
      <c r="E4" s="74"/>
      <c r="F4" s="4" t="s">
        <v>133</v>
      </c>
      <c r="G4" s="113"/>
      <c r="H4" s="113"/>
    </row>
    <row r="5" spans="1:8" ht="33" customHeight="1">
      <c r="A5" s="4" t="s">
        <v>135</v>
      </c>
      <c r="B5" s="114"/>
      <c r="C5" s="115"/>
      <c r="D5" s="75"/>
      <c r="E5" s="76"/>
      <c r="F5" s="77"/>
      <c r="G5" s="78"/>
      <c r="H5" s="78"/>
    </row>
    <row r="7" spans="1:15" ht="20.1" customHeight="1">
      <c r="A7" s="5" t="s">
        <v>30</v>
      </c>
      <c r="B7" s="5" t="s">
        <v>0</v>
      </c>
      <c r="C7" s="5" t="s">
        <v>2</v>
      </c>
      <c r="D7" s="5" t="s">
        <v>3</v>
      </c>
      <c r="E7" s="5" t="s">
        <v>4</v>
      </c>
      <c r="F7" s="5" t="s">
        <v>5</v>
      </c>
      <c r="G7" s="5" t="s">
        <v>1</v>
      </c>
      <c r="I7" s="6" t="s">
        <v>16</v>
      </c>
      <c r="K7" s="7"/>
      <c r="L7" s="7" t="s">
        <v>2</v>
      </c>
      <c r="M7" s="7" t="s">
        <v>3</v>
      </c>
      <c r="N7" s="7" t="s">
        <v>4</v>
      </c>
      <c r="O7" s="7" t="s">
        <v>5</v>
      </c>
    </row>
    <row r="8" spans="1:15" ht="45">
      <c r="A8" s="27">
        <v>1</v>
      </c>
      <c r="B8" s="28" t="s">
        <v>35</v>
      </c>
      <c r="C8" s="8" t="s">
        <v>26</v>
      </c>
      <c r="D8" s="8" t="s">
        <v>27</v>
      </c>
      <c r="E8" s="8"/>
      <c r="F8" s="8"/>
      <c r="G8" s="7" t="s">
        <v>2</v>
      </c>
      <c r="I8" s="8" t="s">
        <v>18</v>
      </c>
      <c r="K8" s="7">
        <f>IF(G8="D",O8,IF(G8="C",N8,IF(G8="B",M8,IF(G8="A",L8,1))))</f>
        <v>1</v>
      </c>
      <c r="L8" s="21">
        <v>1</v>
      </c>
      <c r="M8" s="22">
        <v>0.20000000000000001</v>
      </c>
      <c r="N8" s="22"/>
      <c r="O8" s="21"/>
    </row>
    <row r="9" spans="1:22" ht="53.25" customHeight="1">
      <c r="A9" s="27">
        <v>2</v>
      </c>
      <c r="B9" s="28" t="s">
        <v>25</v>
      </c>
      <c r="C9" s="8" t="s">
        <v>8</v>
      </c>
      <c r="D9" s="8" t="s">
        <v>9</v>
      </c>
      <c r="E9" s="8" t="s">
        <v>10</v>
      </c>
      <c r="F9" s="8" t="s">
        <v>11</v>
      </c>
      <c r="G9" s="7" t="s">
        <v>2</v>
      </c>
      <c r="I9" s="8" t="s">
        <v>19</v>
      </c>
      <c r="K9" s="7">
        <f>IF(G9="D",O9,IF(G9="C",N9,IF(G9="B",M9,IF(G9="A",L9,1))))</f>
        <v>1</v>
      </c>
      <c r="L9" s="21">
        <v>1</v>
      </c>
      <c r="M9" s="21">
        <v>0.050000000000000003</v>
      </c>
      <c r="N9" s="21">
        <f>1/100</f>
        <v>0.01</v>
      </c>
      <c r="O9" s="22">
        <f>1/125</f>
        <v>0.0080000000000000002</v>
      </c>
      <c r="S9" s="10"/>
      <c r="T9" s="10"/>
      <c r="U9" s="10"/>
      <c r="V9" s="10"/>
    </row>
    <row r="10" spans="1:15" ht="80.25" customHeight="1">
      <c r="A10" s="27">
        <v>3</v>
      </c>
      <c r="B10" s="28" t="s">
        <v>31</v>
      </c>
      <c r="C10" s="8" t="s">
        <v>12</v>
      </c>
      <c r="D10" s="11" t="s">
        <v>13</v>
      </c>
      <c r="E10" s="8" t="s">
        <v>36</v>
      </c>
      <c r="F10" s="8" t="s">
        <v>46</v>
      </c>
      <c r="G10" s="7" t="s">
        <v>2</v>
      </c>
      <c r="H10" s="12" t="str">
        <f>IF(AND(G9="A")*(G10&lt;&gt;"A"),"Erreur, si travaux dans la zone dangereuse: vous devez indiquer empiètement à caractère régulier","")</f>
        <v/>
      </c>
      <c r="I10" s="8" t="s">
        <v>29</v>
      </c>
      <c r="K10" s="7">
        <f>IF(G10="D",O10,IF(G10="C",N10,IF(G10="B",M10,IF(G10="A",L10,1))))</f>
        <v>1</v>
      </c>
      <c r="L10" s="22">
        <v>1</v>
      </c>
      <c r="M10" s="22">
        <v>0.5</v>
      </c>
      <c r="N10" s="22">
        <f>1/10</f>
        <v>0.10000000000000001</v>
      </c>
      <c r="O10" s="22">
        <v>0.0001</v>
      </c>
    </row>
    <row r="11" spans="1:15" ht="30" customHeight="1">
      <c r="A11" s="27">
        <v>4</v>
      </c>
      <c r="B11" s="28" t="s">
        <v>14</v>
      </c>
      <c r="C11" s="8" t="s">
        <v>48</v>
      </c>
      <c r="D11" s="8" t="s">
        <v>49</v>
      </c>
      <c r="E11" s="8" t="s">
        <v>15</v>
      </c>
      <c r="F11" s="13"/>
      <c r="G11" s="7" t="s">
        <v>2</v>
      </c>
      <c r="I11" s="8" t="s">
        <v>17</v>
      </c>
      <c r="K11" s="7">
        <f>IF(G11="D",O11,IF(G11="C",N11,IF(G11="B",M11,IF(G11="A",L11,1))))</f>
        <v>1</v>
      </c>
      <c r="L11" s="22">
        <v>1</v>
      </c>
      <c r="M11" s="21">
        <v>0.75</v>
      </c>
      <c r="N11" s="21">
        <v>0.5</v>
      </c>
      <c r="O11" s="21"/>
    </row>
    <row r="12" spans="3:6" ht="30" customHeight="1">
      <c r="C12" s="14"/>
      <c r="D12" s="14"/>
      <c r="E12" s="14"/>
      <c r="F12" s="14"/>
    </row>
    <row r="13" spans="1:15" ht="30" customHeight="1">
      <c r="A13" s="15" t="s">
        <v>24</v>
      </c>
      <c r="B13" s="15" t="s">
        <v>23</v>
      </c>
      <c r="D13" s="100" t="s">
        <v>44</v>
      </c>
      <c r="E13" s="101"/>
      <c r="F13" s="101"/>
      <c r="G13" s="102"/>
      <c r="I13" s="16"/>
      <c r="O13" s="14"/>
    </row>
    <row r="14" spans="1:17" ht="48.75" customHeight="1">
      <c r="A14" s="29" t="s">
        <v>32</v>
      </c>
      <c r="B14" s="24">
        <f>LARGE(P15:Q15,1)</f>
        <v>7</v>
      </c>
      <c r="D14" s="103"/>
      <c r="E14" s="104"/>
      <c r="F14" s="104"/>
      <c r="G14" s="105"/>
      <c r="J14" s="18" t="s">
        <v>6</v>
      </c>
      <c r="L14" s="19">
        <f>IF(M14&lt;1,"1",M14)</f>
        <v>4</v>
      </c>
      <c r="M14" s="19">
        <f>LOG((5^N14*K11*K8),5)</f>
        <v>4</v>
      </c>
      <c r="N14" s="19">
        <v>4</v>
      </c>
      <c r="O14" s="14"/>
      <c r="P14" s="20" t="s">
        <v>22</v>
      </c>
      <c r="Q14" s="20" t="s">
        <v>21</v>
      </c>
    </row>
    <row r="15" spans="1:17" ht="30" customHeight="1">
      <c r="A15" s="30" t="s">
        <v>37</v>
      </c>
      <c r="B15" s="20" t="str">
        <f>IF(B14&gt;=10,"Voie hors service",IF(AND(9&lt;=B14,B14&lt;10),"Blocage des mouvements avec matérialisation",IF(AND(8&lt;=B14,B14&lt;9),"Blocage des mouvements sans matérialisation",IF(AND(7&lt;=B14,B14&lt;8),"Système d'annonce",IF(AND(6&lt;=B14,B14&lt;7),"Garde Frontière",IF(B14&lt;6,"Pas de mesure vis-à-vis du traffic"))))))</f>
        <v>Système d'annonce</v>
      </c>
      <c r="C15" s="14"/>
      <c r="D15" s="103"/>
      <c r="E15" s="104"/>
      <c r="F15" s="104"/>
      <c r="G15" s="105"/>
      <c r="J15" s="18" t="s">
        <v>7</v>
      </c>
      <c r="L15" s="19">
        <f>IF(M15&lt;1,"1",M15)</f>
        <v>3.0000000000000004</v>
      </c>
      <c r="M15" s="19">
        <f>LOG((5^N15*K9*K10),5)</f>
        <v>3.0000000000000004</v>
      </c>
      <c r="N15" s="19">
        <v>3</v>
      </c>
      <c r="P15" s="17">
        <f>IF(AND(G10="D",G9&lt;&gt;"A"),5,IF(OR(G10="A",G10="B"),7,IF(AND(G10="C",G9="B",G11="A"),7,IF(AND(G10="C",G9="B",G11&lt;&gt;"A"),6,IF(AND(G10="C",G9="C"),6,(L14+L15))))))</f>
        <v>7</v>
      </c>
      <c r="Q15" s="17">
        <f>L14+L15</f>
        <v>7</v>
      </c>
    </row>
    <row r="16" spans="1:7" ht="30" customHeight="1">
      <c r="A16" s="31" t="s">
        <v>38</v>
      </c>
      <c r="B16" s="20" t="str">
        <f>IF(AND(B15="Garde Frontière",G11&lt;&gt;"A"),"Balisage ou Agent Garde Frontière",IF(AND(B15="Garde Frontière",G11="A"),"Balisage",IF(AND(B15="Système d'annonce",G11="C"),"Vigie",IF(AND(B15="Système d'annonce",G11&lt;&gt;"C"),"Factionnaire",""))))</f>
        <v>Factionnaire</v>
      </c>
      <c r="C16" s="14"/>
      <c r="D16" s="103"/>
      <c r="E16" s="104"/>
      <c r="F16" s="104"/>
      <c r="G16" s="105"/>
    </row>
    <row r="17" spans="1:7" ht="57" customHeight="1">
      <c r="A17" s="31" t="s">
        <v>40</v>
      </c>
      <c r="B17" s="32"/>
      <c r="D17" s="103"/>
      <c r="E17" s="104"/>
      <c r="F17" s="104"/>
      <c r="G17" s="105"/>
    </row>
    <row r="18" spans="1:7" ht="30" customHeight="1">
      <c r="A18" s="31" t="s">
        <v>39</v>
      </c>
      <c r="B18" s="20"/>
      <c r="D18" s="103"/>
      <c r="E18" s="104"/>
      <c r="F18" s="104"/>
      <c r="G18" s="105"/>
    </row>
    <row r="19" spans="1:7" ht="30" customHeight="1">
      <c r="A19" s="31" t="s">
        <v>43</v>
      </c>
      <c r="B19" s="20"/>
      <c r="D19" s="106"/>
      <c r="E19" s="107"/>
      <c r="F19" s="107"/>
      <c r="G19" s="108"/>
    </row>
  </sheetData>
  <sheetProtection password="CF66" sheet="1" objects="1" scenarios="1" formatCells="0"/>
  <protectedRanges>
    <protectedRange sqref="B4 B5 E4 G4" name="Plage4"/>
    <protectedRange sqref="B4:B5" name="Plage3_2"/>
    <protectedRange sqref="B18:B19" name="Plage2"/>
    <protectedRange sqref="G8:G11" name="Plage1_1"/>
  </protectedRanges>
  <mergeCells count="6">
    <mergeCell ref="A2:H2"/>
    <mergeCell ref="B3:H3"/>
    <mergeCell ref="D13:G19"/>
    <mergeCell ref="B4:C4"/>
    <mergeCell ref="G4:H4"/>
    <mergeCell ref="B5:C5"/>
  </mergeCells>
  <conditionalFormatting sqref="C8:F9 C11:F11 C10:E10">
    <cfRule type="expression" priority="19" dxfId="2">
      <formula>$G8=C$7</formula>
    </cfRule>
  </conditionalFormatting>
  <conditionalFormatting sqref="H10">
    <cfRule type="containsText" priority="18" dxfId="6" operator="containsText" text="Erreur">
      <formula>NOT(ISERROR(SEARCH("Erreur",H10)))</formula>
    </cfRule>
  </conditionalFormatting>
  <conditionalFormatting sqref="B14">
    <cfRule type="cellIs" priority="2" dxfId="5" operator="lessThan">
      <formula>6</formula>
    </cfRule>
    <cfRule type="cellIs" priority="3" dxfId="4" operator="lessThan">
      <formula>7</formula>
    </cfRule>
    <cfRule type="cellIs" priority="4" dxfId="3" operator="lessThan">
      <formula>8</formula>
    </cfRule>
    <cfRule type="cellIs" priority="5" dxfId="2" operator="lessThan">
      <formula>10</formula>
    </cfRule>
    <cfRule type="cellIs" priority="6" dxfId="1" operator="greaterThanOrEqual">
      <formula>10</formula>
    </cfRule>
  </conditionalFormatting>
  <conditionalFormatting sqref="F10">
    <cfRule type="expression" priority="1" dxfId="2">
      <formula>$G10=F$7</formula>
    </cfRule>
  </conditionalFormatting>
  <dataValidations count="4">
    <dataValidation type="list" allowBlank="1" showInputMessage="1" showErrorMessage="1" sqref="G8">
      <formula1>$C$7:$D$7</formula1>
    </dataValidation>
    <dataValidation type="list" allowBlank="1" showInputMessage="1" showErrorMessage="1" sqref="G11">
      <formula1>$C$7:$E$7</formula1>
    </dataValidation>
    <dataValidation type="list" allowBlank="1" showInputMessage="1" showErrorMessage="1" sqref="G9:G10">
      <formula1>$C$7:$F$7</formula1>
    </dataValidation>
    <dataValidation type="list" allowBlank="1" showInputMessage="1" showErrorMessage="1" sqref="B18">
      <formula1>Risicomatrix!$M$27:$M$39</formula1>
    </dataValidation>
  </dataValidations>
  <pageMargins left="0.7" right="0.7" top="0.75" bottom="0.75" header="0.3" footer="0.3"/>
  <pageSetup fitToHeight="0" orientation="landscape" paperSize="9" scale="45" r:id="rId8"/>
  <drawing r:id="rId6"/>
  <legacyDrawing r:id="rId7"/>
  <controls>
    <mc:AlternateContent xmlns:mc="http://schemas.openxmlformats.org/markup-compatibility/2006">
      <mc:Choice Requires="x14">
        <control shapeId="20481" r:id="rId3" name="CommandButton1">
          <controlPr defaultSize="0" autoLine="0" r:id="rId2">
            <anchor moveWithCells="1">
              <from>
                <xdr:col>7</xdr:col>
                <xdr:colOff>571500</xdr:colOff>
                <xdr:row>15</xdr:row>
                <xdr:rowOff>352425</xdr:rowOff>
              </from>
              <to>
                <xdr:col>7</xdr:col>
                <xdr:colOff>2476500</xdr:colOff>
                <xdr:row>18</xdr:row>
                <xdr:rowOff>142875</xdr:rowOff>
              </to>
            </anchor>
          </controlPr>
        </control>
      </mc:Choice>
      <mc:Fallback>
        <control shapeId="20481" r:id="rId3" name="CommandButton1"/>
      </mc:Fallback>
    </mc:AlternateContent>
    <mc:AlternateContent xmlns:mc="http://schemas.openxmlformats.org/markup-compatibility/2006">
      <mc:Choice Requires="x14">
        <control shapeId="20482" r:id="rId5" name="CommandButton2">
          <controlPr defaultSize="0" autoLine="0" r:id="rId4">
            <anchor moveWithCells="1">
              <from>
                <xdr:col>7</xdr:col>
                <xdr:colOff>571500</xdr:colOff>
                <xdr:row>12</xdr:row>
                <xdr:rowOff>304800</xdr:rowOff>
              </from>
              <to>
                <xdr:col>7</xdr:col>
                <xdr:colOff>2476500</xdr:colOff>
                <xdr:row>15</xdr:row>
                <xdr:rowOff>190500</xdr:rowOff>
              </to>
            </anchor>
          </controlPr>
        </control>
      </mc:Choice>
      <mc:Fallback>
        <control shapeId="20482" r:id="rId5" name="CommandButton2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sheetPr codeName="Feuil4">
    <pageSetUpPr fitToPage="1"/>
  </sheetPr>
  <dimension ref="A1:V19"/>
  <sheetViews>
    <sheetView view="pageBreakPreview" zoomScale="55" zoomScaleNormal="85" zoomScaleSheetLayoutView="55" workbookViewId="0" topLeftCell="A1">
      <selection pane="topLeft" activeCell="E8" sqref="E8"/>
    </sheetView>
  </sheetViews>
  <sheetFormatPr defaultColWidth="11.4242857142857" defaultRowHeight="15" outlineLevelCol="1"/>
  <cols>
    <col min="1" max="1" width="28.7142857142857" style="3" customWidth="1"/>
    <col min="2" max="6" width="40.7142857142857" style="3" customWidth="1"/>
    <col min="7" max="7" width="11.4285714285714" style="3"/>
    <col min="8" max="8" width="44.8571428571429" style="3" customWidth="1"/>
    <col min="9" max="9" width="115.428571428571" style="3" hidden="1" customWidth="1" outlineLevel="1"/>
    <col min="10" max="14" width="11.4285714285714" style="3" hidden="1" customWidth="1" outlineLevel="1"/>
    <col min="15" max="15" width="16.2857142857143" style="3" hidden="1" customWidth="1" outlineLevel="1"/>
    <col min="16" max="17" width="11.4285714285714" style="3" hidden="1" customWidth="1" outlineLevel="1"/>
    <col min="18" max="18" width="11.4285714285714" style="3" collapsed="1"/>
    <col min="19" max="16384" width="11.4285714285714" style="3"/>
  </cols>
  <sheetData>
    <row r="1" spans="1:1" ht="15">
      <c r="A1" s="3" t="s">
        <v>88</v>
      </c>
    </row>
    <row r="2" spans="1:8" ht="30" customHeight="1">
      <c r="A2" s="109" t="s">
        <v>42</v>
      </c>
      <c r="B2" s="110"/>
      <c r="C2" s="110"/>
      <c r="D2" s="110"/>
      <c r="E2" s="110"/>
      <c r="F2" s="110"/>
      <c r="G2" s="110"/>
      <c r="H2" s="111"/>
    </row>
    <row r="3" spans="1:8" ht="33" customHeight="1">
      <c r="A3" s="4" t="s">
        <v>41</v>
      </c>
      <c r="B3" s="112" t="s">
        <v>130</v>
      </c>
      <c r="C3" s="112"/>
      <c r="D3" s="112"/>
      <c r="E3" s="112"/>
      <c r="F3" s="112"/>
      <c r="G3" s="112"/>
      <c r="H3" s="112"/>
    </row>
    <row r="4" spans="1:8" ht="33" customHeight="1">
      <c r="A4" s="4" t="s">
        <v>136</v>
      </c>
      <c r="B4" s="116"/>
      <c r="C4" s="116"/>
      <c r="D4" s="4" t="s">
        <v>132</v>
      </c>
      <c r="E4" s="79"/>
      <c r="F4" s="4" t="s">
        <v>133</v>
      </c>
      <c r="G4" s="116"/>
      <c r="H4" s="116"/>
    </row>
    <row r="5" spans="1:8" ht="33" customHeight="1">
      <c r="A5" s="4" t="s">
        <v>135</v>
      </c>
      <c r="B5" s="117"/>
      <c r="C5" s="118"/>
      <c r="D5" s="75"/>
      <c r="E5" s="76"/>
      <c r="F5" s="77"/>
      <c r="G5" s="78"/>
      <c r="H5" s="78"/>
    </row>
    <row r="7" spans="1:15" ht="20.1" customHeight="1">
      <c r="A7" s="5" t="s">
        <v>30</v>
      </c>
      <c r="B7" s="5" t="s">
        <v>0</v>
      </c>
      <c r="C7" s="5" t="s">
        <v>2</v>
      </c>
      <c r="D7" s="5" t="s">
        <v>3</v>
      </c>
      <c r="E7" s="5" t="s">
        <v>4</v>
      </c>
      <c r="F7" s="5" t="s">
        <v>5</v>
      </c>
      <c r="G7" s="5" t="s">
        <v>1</v>
      </c>
      <c r="I7" s="6" t="s">
        <v>16</v>
      </c>
      <c r="K7" s="7"/>
      <c r="L7" s="7" t="s">
        <v>2</v>
      </c>
      <c r="M7" s="7" t="s">
        <v>3</v>
      </c>
      <c r="N7" s="7" t="s">
        <v>4</v>
      </c>
      <c r="O7" s="7" t="s">
        <v>5</v>
      </c>
    </row>
    <row r="8" spans="1:15" ht="45">
      <c r="A8" s="27">
        <v>1</v>
      </c>
      <c r="B8" s="28" t="s">
        <v>35</v>
      </c>
      <c r="C8" s="8" t="s">
        <v>26</v>
      </c>
      <c r="D8" s="8" t="s">
        <v>27</v>
      </c>
      <c r="E8" s="8"/>
      <c r="F8" s="8"/>
      <c r="G8" s="7" t="s">
        <v>2</v>
      </c>
      <c r="I8" s="8" t="s">
        <v>18</v>
      </c>
      <c r="K8" s="7">
        <f>IF(G8="D",O8,IF(G8="C",N8,IF(G8="B",M8,IF(G8="A",L8,1))))</f>
        <v>1</v>
      </c>
      <c r="L8" s="21">
        <v>1</v>
      </c>
      <c r="M8" s="22">
        <v>0.20000000000000001</v>
      </c>
      <c r="N8" s="22"/>
      <c r="O8" s="21"/>
    </row>
    <row r="9" spans="1:22" ht="53.25" customHeight="1">
      <c r="A9" s="27">
        <v>2</v>
      </c>
      <c r="B9" s="28" t="s">
        <v>25</v>
      </c>
      <c r="C9" s="8" t="s">
        <v>8</v>
      </c>
      <c r="D9" s="8" t="s">
        <v>9</v>
      </c>
      <c r="E9" s="8" t="s">
        <v>10</v>
      </c>
      <c r="F9" s="8" t="s">
        <v>11</v>
      </c>
      <c r="G9" s="7" t="s">
        <v>2</v>
      </c>
      <c r="I9" s="8" t="s">
        <v>19</v>
      </c>
      <c r="K9" s="7">
        <f>IF(G9="D",O9,IF(G9="C",N9,IF(G9="B",M9,IF(G9="A",L9,1))))</f>
        <v>1</v>
      </c>
      <c r="L9" s="21">
        <v>1</v>
      </c>
      <c r="M9" s="21">
        <v>0.050000000000000003</v>
      </c>
      <c r="N9" s="21">
        <f>1/100</f>
        <v>0.01</v>
      </c>
      <c r="O9" s="22">
        <f>1/125</f>
        <v>0.0080000000000000002</v>
      </c>
      <c r="S9" s="10"/>
      <c r="T9" s="10"/>
      <c r="U9" s="10"/>
      <c r="V9" s="10"/>
    </row>
    <row r="10" spans="1:15" ht="80.25" customHeight="1">
      <c r="A10" s="27">
        <v>3</v>
      </c>
      <c r="B10" s="28" t="s">
        <v>31</v>
      </c>
      <c r="C10" s="8" t="s">
        <v>12</v>
      </c>
      <c r="D10" s="11" t="s">
        <v>13</v>
      </c>
      <c r="E10" s="8" t="s">
        <v>36</v>
      </c>
      <c r="F10" s="8" t="s">
        <v>46</v>
      </c>
      <c r="G10" s="7" t="s">
        <v>2</v>
      </c>
      <c r="H10" s="12" t="str">
        <f>IF(AND(G9="A")*(G10&lt;&gt;"A"),"Erreur, si travaux dans la zone dangereuse: vous devez indiquer empiètement à caractère régulier","")</f>
        <v/>
      </c>
      <c r="I10" s="8" t="s">
        <v>20</v>
      </c>
      <c r="K10" s="7">
        <f>IF(G10="D",O10,IF(G10="C",N10,IF(G10="B",M10,IF(G10="A",L10,1))))</f>
        <v>1</v>
      </c>
      <c r="L10" s="22">
        <v>1</v>
      </c>
      <c r="M10" s="22">
        <v>0.5</v>
      </c>
      <c r="N10" s="22">
        <f>1/10</f>
        <v>0.10000000000000001</v>
      </c>
      <c r="O10" s="22">
        <v>0.0001</v>
      </c>
    </row>
    <row r="11" spans="1:15" ht="30" customHeight="1">
      <c r="A11" s="27">
        <v>4</v>
      </c>
      <c r="B11" s="28" t="s">
        <v>14</v>
      </c>
      <c r="C11" s="8" t="s">
        <v>48</v>
      </c>
      <c r="D11" s="8" t="s">
        <v>49</v>
      </c>
      <c r="E11" s="8" t="s">
        <v>15</v>
      </c>
      <c r="F11" s="13"/>
      <c r="G11" s="7" t="s">
        <v>2</v>
      </c>
      <c r="I11" s="8" t="s">
        <v>17</v>
      </c>
      <c r="K11" s="7">
        <f>IF(G11="D",O11,IF(G11="C",N11,IF(G11="B",M11,IF(G11="A",L11,1))))</f>
        <v>1</v>
      </c>
      <c r="L11" s="22">
        <v>1</v>
      </c>
      <c r="M11" s="21">
        <v>0.75</v>
      </c>
      <c r="N11" s="21">
        <v>0.5</v>
      </c>
      <c r="O11" s="21"/>
    </row>
    <row r="12" spans="3:6" ht="30" customHeight="1">
      <c r="C12" s="14"/>
      <c r="D12" s="14"/>
      <c r="E12" s="14"/>
      <c r="F12" s="14"/>
    </row>
    <row r="13" spans="1:15" ht="30" customHeight="1">
      <c r="A13" s="15" t="s">
        <v>24</v>
      </c>
      <c r="B13" s="15" t="s">
        <v>23</v>
      </c>
      <c r="D13" s="100" t="s">
        <v>45</v>
      </c>
      <c r="E13" s="101"/>
      <c r="F13" s="101"/>
      <c r="G13" s="102"/>
      <c r="I13" s="16"/>
      <c r="O13" s="14"/>
    </row>
    <row r="14" spans="1:17" ht="48.75" customHeight="1">
      <c r="A14" s="29" t="s">
        <v>32</v>
      </c>
      <c r="B14" s="24">
        <f>LARGE(P15:Q15,1)</f>
        <v>8</v>
      </c>
      <c r="D14" s="103"/>
      <c r="E14" s="104"/>
      <c r="F14" s="104"/>
      <c r="G14" s="105"/>
      <c r="J14" s="18" t="s">
        <v>6</v>
      </c>
      <c r="L14" s="19">
        <f>IF(M14&lt;1,"1",M14)</f>
        <v>5</v>
      </c>
      <c r="M14" s="19">
        <f>LOG((5^N14*K11*K8),5)</f>
        <v>5</v>
      </c>
      <c r="N14" s="23">
        <v>5</v>
      </c>
      <c r="O14" s="14"/>
      <c r="P14" s="20" t="s">
        <v>22</v>
      </c>
      <c r="Q14" s="20" t="s">
        <v>21</v>
      </c>
    </row>
    <row r="15" spans="1:17" ht="30" customHeight="1">
      <c r="A15" s="30" t="s">
        <v>37</v>
      </c>
      <c r="B15" s="25" t="str">
        <f>IF(B14&gt;=10,"Voie hors service",IF(AND(9&lt;=B14,B14&lt;10),"Blocage des mouvements avec matérialisation",IF(AND(8&lt;=B14,B14&lt;9),"Blocage des mouvements sans matérialisation",IF(AND(7&lt;=B14,B14&lt;8),"Système d'annonce",IF(AND(6&lt;=B14,B14&lt;7),"Garde Frontière",IF(B14&lt;6,"Pas de mesure vis-à-vis du traffic"))))))</f>
        <v>Blocage des mouvements sans matérialisation</v>
      </c>
      <c r="C15" s="14"/>
      <c r="D15" s="103"/>
      <c r="E15" s="104"/>
      <c r="F15" s="104"/>
      <c r="G15" s="105"/>
      <c r="J15" s="18" t="s">
        <v>7</v>
      </c>
      <c r="L15" s="19">
        <f>IF(M15&lt;1,"0",M15)</f>
        <v>3.0000000000000004</v>
      </c>
      <c r="M15" s="19">
        <f>LOG((5^N15*K9*K10),5)</f>
        <v>3.0000000000000004</v>
      </c>
      <c r="N15" s="23">
        <v>3</v>
      </c>
      <c r="P15" s="17">
        <f>IF(OR(G10="A",G10="B")*AND(G8="A"),(8),IF(OR(G10="A",G10="B")*AND(G8="B"),(7),IF(AND(G10="C",G9="B"),7,IF(AND(G10="C",G9="C"),6,(L14+L15)))))</f>
        <v>8</v>
      </c>
      <c r="Q15" s="17">
        <f>L14+L15</f>
        <v>8</v>
      </c>
    </row>
    <row r="16" spans="1:7" ht="30" customHeight="1">
      <c r="A16" s="31" t="s">
        <v>38</v>
      </c>
      <c r="B16" s="26" t="str">
        <f>IF(AND(B15="Garde Frontière",G11&lt;&gt;"A"),"Balisage ou Agent Garde Frontière",IF(AND(B15="Garde Frontière",G11="A"),"Balisage",IF(AND(B15="Système d'annonce",G10="C",G11="C"),"Vigie",IF(AND(B15="Système d'annonce",G10="C",G11&lt;&gt;"C"),"Factionnaire",IF(AND(B15="Système d'annonce",G10&lt;&gt;"C"),"Radio avec couverture","")))))</f>
        <v/>
      </c>
      <c r="C16" s="14"/>
      <c r="D16" s="103"/>
      <c r="E16" s="104"/>
      <c r="F16" s="104"/>
      <c r="G16" s="105"/>
    </row>
    <row r="17" spans="1:7" ht="57" customHeight="1">
      <c r="A17" s="31" t="s">
        <v>40</v>
      </c>
      <c r="B17" s="26" t="str">
        <f>IF(B15="Blocage des mouvements sans matérialisation","Le dispositif de protection radio avec couverture est toléré si aucune méthode de blocages des mouvements n'est applicable",IF(B16="Radio avec couverture","Le Système d'annonce par factionnaire est toléré si les distances réglementaires de couverture ne peuvent pas être respectées",""))</f>
        <v>Le dispositif de protection radio avec couverture est toléré si aucune méthode de blocages des mouvements n'est applicable</v>
      </c>
      <c r="D17" s="103"/>
      <c r="E17" s="104"/>
      <c r="F17" s="104"/>
      <c r="G17" s="105"/>
    </row>
    <row r="18" spans="1:7" ht="30" customHeight="1">
      <c r="A18" s="31" t="s">
        <v>39</v>
      </c>
      <c r="B18" s="20"/>
      <c r="D18" s="103"/>
      <c r="E18" s="104"/>
      <c r="F18" s="104"/>
      <c r="G18" s="105"/>
    </row>
    <row r="19" spans="1:7" ht="30" customHeight="1">
      <c r="A19" s="31" t="s">
        <v>43</v>
      </c>
      <c r="B19" s="20"/>
      <c r="D19" s="106"/>
      <c r="E19" s="107"/>
      <c r="F19" s="107"/>
      <c r="G19" s="108"/>
    </row>
  </sheetData>
  <sheetProtection password="CF66" sheet="1" formatCells="0"/>
  <protectedRanges>
    <protectedRange sqref="G12 B4 B5 E4 G4" name="Plage4"/>
    <protectedRange sqref="B4:B5" name="Plage3_2_1"/>
    <protectedRange sqref="B18:B19" name="Plage2"/>
    <protectedRange sqref="G8:G11" name="Plage1_1"/>
  </protectedRanges>
  <mergeCells count="6">
    <mergeCell ref="A2:H2"/>
    <mergeCell ref="B3:H3"/>
    <mergeCell ref="D13:G19"/>
    <mergeCell ref="B4:C4"/>
    <mergeCell ref="G4:H4"/>
    <mergeCell ref="B5:C5"/>
  </mergeCells>
  <conditionalFormatting sqref="C8:F11">
    <cfRule type="expression" priority="14" dxfId="2">
      <formula>$G8=C$7</formula>
    </cfRule>
  </conditionalFormatting>
  <conditionalFormatting sqref="H10">
    <cfRule type="containsText" priority="13" dxfId="6" operator="containsText" text="Erreur">
      <formula>NOT(ISERROR(SEARCH("Erreur",H10)))</formula>
    </cfRule>
  </conditionalFormatting>
  <conditionalFormatting sqref="B14">
    <cfRule type="cellIs" priority="2" dxfId="5" operator="lessThan">
      <formula>6</formula>
    </cfRule>
    <cfRule type="cellIs" priority="3" dxfId="4" operator="lessThan">
      <formula>7</formula>
    </cfRule>
    <cfRule type="cellIs" priority="4" dxfId="3" operator="lessThan">
      <formula>8</formula>
    </cfRule>
    <cfRule type="cellIs" priority="5" dxfId="2" operator="lessThan">
      <formula>10</formula>
    </cfRule>
    <cfRule type="cellIs" priority="6" dxfId="1" operator="greaterThanOrEqual">
      <formula>10</formula>
    </cfRule>
  </conditionalFormatting>
  <conditionalFormatting sqref="B17">
    <cfRule type="notContainsBlanks" priority="1" dxfId="0">
      <formula>LEN(TRIM(B17))&gt;0</formula>
    </cfRule>
  </conditionalFormatting>
  <dataValidations count="4">
    <dataValidation type="list" allowBlank="1" showInputMessage="1" showErrorMessage="1" sqref="G8">
      <formula1>$C$7:$D$7</formula1>
    </dataValidation>
    <dataValidation type="list" allowBlank="1" showInputMessage="1" showErrorMessage="1" sqref="G11">
      <formula1>$C$7:$E$7</formula1>
    </dataValidation>
    <dataValidation type="list" allowBlank="1" showInputMessage="1" showErrorMessage="1" sqref="G9:G10">
      <formula1>$C$7:$F$7</formula1>
    </dataValidation>
    <dataValidation type="list" allowBlank="1" showInputMessage="1" showErrorMessage="1" sqref="B18">
      <formula1>Risicomatrix!$M$27:$M$39</formula1>
    </dataValidation>
  </dataValidations>
  <pageMargins left="0.7" right="0.7" top="0.75" bottom="0.75" header="0.3" footer="0.3"/>
  <pageSetup fitToHeight="0" orientation="landscape" paperSize="9" scale="45" r:id="rId8"/>
  <drawing r:id="rId6"/>
  <legacyDrawing r:id="rId7"/>
  <controls>
    <mc:AlternateContent xmlns:mc="http://schemas.openxmlformats.org/markup-compatibility/2006">
      <mc:Choice Requires="x14">
        <control shapeId="21505" r:id="rId3" name="CommandButton1">
          <controlPr defaultSize="0" autoLine="0" r:id="rId2">
            <anchor moveWithCells="1">
              <from>
                <xdr:col>7</xdr:col>
                <xdr:colOff>571500</xdr:colOff>
                <xdr:row>15</xdr:row>
                <xdr:rowOff>352425</xdr:rowOff>
              </from>
              <to>
                <xdr:col>7</xdr:col>
                <xdr:colOff>2476500</xdr:colOff>
                <xdr:row>18</xdr:row>
                <xdr:rowOff>142875</xdr:rowOff>
              </to>
            </anchor>
          </controlPr>
        </control>
      </mc:Choice>
      <mc:Fallback>
        <control shapeId="21505" r:id="rId3" name="CommandButton1"/>
      </mc:Fallback>
    </mc:AlternateContent>
    <mc:AlternateContent xmlns:mc="http://schemas.openxmlformats.org/markup-compatibility/2006">
      <mc:Choice Requires="x14">
        <control shapeId="21506" r:id="rId5" name="CommandButton2">
          <controlPr defaultSize="0" autoLine="0" r:id="rId4">
            <anchor moveWithCells="1">
              <from>
                <xdr:col>7</xdr:col>
                <xdr:colOff>571500</xdr:colOff>
                <xdr:row>12</xdr:row>
                <xdr:rowOff>304800</xdr:rowOff>
              </from>
              <to>
                <xdr:col>7</xdr:col>
                <xdr:colOff>2476500</xdr:colOff>
                <xdr:row>15</xdr:row>
                <xdr:rowOff>190500</xdr:rowOff>
              </to>
            </anchor>
          </controlPr>
        </control>
      </mc:Choice>
      <mc:Fallback>
        <control shapeId="21506" r:id="rId5" name="CommandButton2"/>
      </mc:Fallback>
    </mc:AlternateContent>
  </control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sheetPr codeName="Feuil6"/>
  <dimension ref="A1:V39"/>
  <sheetViews>
    <sheetView zoomScale="57" zoomScaleNormal="57" workbookViewId="0" topLeftCell="A1">
      <selection pane="topLeft" activeCell="O9" sqref="O9"/>
    </sheetView>
  </sheetViews>
  <sheetFormatPr defaultColWidth="9.14428571428571" defaultRowHeight="15"/>
  <cols>
    <col min="10" max="10" width="8.57142857142857" style="33" customWidth="1"/>
    <col min="11" max="11" width="15.2857142857143" customWidth="1"/>
    <col min="12" max="12" width="9" customWidth="1"/>
    <col min="13" max="13" width="75" customWidth="1"/>
    <col min="14" max="14" width="37.4285714285714" customWidth="1"/>
    <col min="15" max="15" width="36.4285714285714" customWidth="1"/>
    <col min="20" max="20" width="64.1428571428571" customWidth="1"/>
  </cols>
  <sheetData>
    <row r="1" spans="1:9" ht="15.75" thickBot="1">
      <c r="A1" s="57"/>
      <c r="B1" s="134" t="s">
        <v>124</v>
      </c>
      <c r="C1" s="136"/>
      <c r="D1" s="136"/>
      <c r="E1" s="136"/>
      <c r="F1" s="136"/>
      <c r="G1" s="136"/>
      <c r="H1" s="136"/>
      <c r="I1" s="135"/>
    </row>
    <row r="2" spans="1:13" ht="21" customHeight="1" thickBot="1">
      <c r="A2" s="137" t="s">
        <v>121</v>
      </c>
      <c r="B2" s="71"/>
      <c r="C2" s="67">
        <v>1</v>
      </c>
      <c r="D2" s="67">
        <v>2</v>
      </c>
      <c r="E2" s="67">
        <v>3</v>
      </c>
      <c r="F2" s="67">
        <v>4</v>
      </c>
      <c r="G2" s="67">
        <v>5</v>
      </c>
      <c r="H2" s="67">
        <v>6</v>
      </c>
      <c r="I2" s="67">
        <v>7</v>
      </c>
      <c r="K2" s="134" t="s">
        <v>128</v>
      </c>
      <c r="L2" s="135"/>
      <c r="M2" s="70" t="s">
        <v>129</v>
      </c>
    </row>
    <row r="3" spans="1:13" ht="51.75" customHeight="1" thickBot="1">
      <c r="A3" s="138"/>
      <c r="B3" s="67">
        <v>6</v>
      </c>
      <c r="C3" s="65">
        <v>7</v>
      </c>
      <c r="D3" s="64">
        <v>8</v>
      </c>
      <c r="E3" s="64">
        <v>9</v>
      </c>
      <c r="F3" s="69">
        <v>10</v>
      </c>
      <c r="G3" s="69">
        <v>11</v>
      </c>
      <c r="H3" s="69">
        <v>12</v>
      </c>
      <c r="I3" s="69">
        <v>13</v>
      </c>
      <c r="K3" s="140" t="s">
        <v>87</v>
      </c>
      <c r="L3" s="141"/>
      <c r="M3" s="63" t="s">
        <v>92</v>
      </c>
    </row>
    <row r="4" spans="1:13" ht="39.95" customHeight="1" thickBot="1">
      <c r="A4" s="138"/>
      <c r="B4" s="67">
        <v>5</v>
      </c>
      <c r="C4" s="65">
        <v>6</v>
      </c>
      <c r="D4" s="65">
        <v>7</v>
      </c>
      <c r="E4" s="64">
        <v>8</v>
      </c>
      <c r="F4" s="64">
        <v>9</v>
      </c>
      <c r="G4" s="69">
        <v>10</v>
      </c>
      <c r="H4" s="69">
        <v>11</v>
      </c>
      <c r="I4" s="69">
        <v>12</v>
      </c>
      <c r="K4" s="142">
        <v>9</v>
      </c>
      <c r="L4" s="143"/>
      <c r="M4" s="63" t="s">
        <v>90</v>
      </c>
    </row>
    <row r="5" spans="1:13" ht="39.95" customHeight="1" thickBot="1">
      <c r="A5" s="138"/>
      <c r="B5" s="67">
        <v>4</v>
      </c>
      <c r="C5" s="66">
        <v>5</v>
      </c>
      <c r="D5" s="65">
        <v>6</v>
      </c>
      <c r="E5" s="65">
        <v>7</v>
      </c>
      <c r="F5" s="64">
        <v>8</v>
      </c>
      <c r="G5" s="64">
        <v>9</v>
      </c>
      <c r="H5" s="69">
        <v>10</v>
      </c>
      <c r="I5" s="69">
        <v>11</v>
      </c>
      <c r="K5" s="142">
        <v>8</v>
      </c>
      <c r="L5" s="143"/>
      <c r="M5" s="63" t="s">
        <v>90</v>
      </c>
    </row>
    <row r="6" spans="1:13" ht="39.95" customHeight="1" thickBot="1">
      <c r="A6" s="138"/>
      <c r="B6" s="67">
        <v>3</v>
      </c>
      <c r="C6" s="66">
        <v>4</v>
      </c>
      <c r="D6" s="66">
        <v>5</v>
      </c>
      <c r="E6" s="65">
        <v>6</v>
      </c>
      <c r="F6" s="65">
        <v>7</v>
      </c>
      <c r="G6" s="64">
        <v>8</v>
      </c>
      <c r="H6" s="64">
        <v>9</v>
      </c>
      <c r="I6" s="69">
        <v>10</v>
      </c>
      <c r="K6" s="144">
        <v>7</v>
      </c>
      <c r="L6" s="145"/>
      <c r="M6" s="63" t="s">
        <v>91</v>
      </c>
    </row>
    <row r="7" spans="1:15" ht="39.95" customHeight="1" thickBot="1">
      <c r="A7" s="138"/>
      <c r="B7" s="67">
        <v>2</v>
      </c>
      <c r="C7" s="66">
        <v>3</v>
      </c>
      <c r="D7" s="66">
        <v>4</v>
      </c>
      <c r="E7" s="66">
        <v>5</v>
      </c>
      <c r="F7" s="65">
        <v>6</v>
      </c>
      <c r="G7" s="65">
        <v>7</v>
      </c>
      <c r="H7" s="64">
        <v>8</v>
      </c>
      <c r="I7" s="64">
        <v>9</v>
      </c>
      <c r="K7" s="144">
        <v>6</v>
      </c>
      <c r="L7" s="145"/>
      <c r="M7" s="63" t="s">
        <v>91</v>
      </c>
      <c r="O7" s="68"/>
    </row>
    <row r="8" spans="1:13" ht="39.95" customHeight="1" thickBot="1">
      <c r="A8" s="139"/>
      <c r="B8" s="67">
        <v>1</v>
      </c>
      <c r="C8" s="66">
        <v>2</v>
      </c>
      <c r="D8" s="66">
        <v>3</v>
      </c>
      <c r="E8" s="66">
        <v>4</v>
      </c>
      <c r="F8" s="66">
        <v>5</v>
      </c>
      <c r="G8" s="65">
        <v>6</v>
      </c>
      <c r="H8" s="65">
        <v>7</v>
      </c>
      <c r="I8" s="64">
        <v>8</v>
      </c>
      <c r="K8" s="146" t="s">
        <v>86</v>
      </c>
      <c r="L8" s="147"/>
      <c r="M8" s="63" t="s">
        <v>93</v>
      </c>
    </row>
    <row r="9" spans="8:13" ht="46.5" customHeight="1" thickBot="1">
      <c r="H9" s="73" t="s">
        <v>122</v>
      </c>
      <c r="I9" s="72"/>
      <c r="J9" s="57" t="s">
        <v>85</v>
      </c>
      <c r="K9" s="134" t="s">
        <v>123</v>
      </c>
      <c r="L9" s="135"/>
      <c r="M9" s="56" t="s">
        <v>122</v>
      </c>
    </row>
    <row r="10" spans="10:13" ht="46.5" customHeight="1" thickBot="1">
      <c r="J10" s="52">
        <v>1</v>
      </c>
      <c r="K10" s="119" t="s">
        <v>109</v>
      </c>
      <c r="L10" s="120"/>
      <c r="M10" s="51" t="s">
        <v>115</v>
      </c>
    </row>
    <row r="11" spans="10:13" ht="30" customHeight="1" thickBot="1">
      <c r="J11" s="52">
        <v>2</v>
      </c>
      <c r="K11" s="119" t="s">
        <v>110</v>
      </c>
      <c r="L11" s="120"/>
      <c r="M11" s="51" t="s">
        <v>116</v>
      </c>
    </row>
    <row r="12" spans="10:13" ht="30" customHeight="1" thickBot="1">
      <c r="J12" s="52">
        <v>3</v>
      </c>
      <c r="K12" s="119" t="s">
        <v>111</v>
      </c>
      <c r="L12" s="120"/>
      <c r="M12" s="51" t="s">
        <v>117</v>
      </c>
    </row>
    <row r="13" spans="10:13" ht="30" customHeight="1" thickBot="1">
      <c r="J13" s="52">
        <v>4</v>
      </c>
      <c r="K13" s="119" t="s">
        <v>112</v>
      </c>
      <c r="L13" s="120"/>
      <c r="M13" s="51" t="s">
        <v>118</v>
      </c>
    </row>
    <row r="14" spans="10:13" ht="30" customHeight="1" thickBot="1">
      <c r="J14" s="52">
        <v>5</v>
      </c>
      <c r="K14" s="119" t="s">
        <v>113</v>
      </c>
      <c r="L14" s="120"/>
      <c r="M14" s="51" t="s">
        <v>119</v>
      </c>
    </row>
    <row r="15" spans="10:13" ht="30" customHeight="1" thickBot="1">
      <c r="J15" s="62">
        <v>6</v>
      </c>
      <c r="K15" s="119" t="s">
        <v>114</v>
      </c>
      <c r="L15" s="120"/>
      <c r="M15" s="61" t="s">
        <v>120</v>
      </c>
    </row>
    <row r="16" spans="10:13" ht="30" customHeight="1" thickBot="1">
      <c r="J16" s="60"/>
      <c r="K16" s="59"/>
      <c r="L16" s="59"/>
      <c r="M16" s="59"/>
    </row>
    <row r="17" spans="8:14" ht="22.5" customHeight="1" thickBot="1">
      <c r="H17" s="58" t="s">
        <v>124</v>
      </c>
      <c r="I17" s="58"/>
      <c r="J17" s="57" t="s">
        <v>85</v>
      </c>
      <c r="K17" s="134" t="s">
        <v>125</v>
      </c>
      <c r="L17" s="135"/>
      <c r="M17" s="56" t="s">
        <v>127</v>
      </c>
      <c r="N17" s="55" t="s">
        <v>126</v>
      </c>
    </row>
    <row r="18" spans="10:22" ht="15.75" thickBot="1">
      <c r="J18" s="52">
        <v>1</v>
      </c>
      <c r="K18" s="119" t="s">
        <v>95</v>
      </c>
      <c r="L18" s="120"/>
      <c r="M18" s="51" t="s">
        <v>102</v>
      </c>
      <c r="N18" s="54" t="s">
        <v>84</v>
      </c>
      <c r="Q18" s="53"/>
      <c r="V18" s="53"/>
    </row>
    <row r="19" spans="10:20" ht="15.75" thickBot="1">
      <c r="J19" s="52">
        <v>2</v>
      </c>
      <c r="K19" s="119" t="s">
        <v>96</v>
      </c>
      <c r="L19" s="120"/>
      <c r="M19" s="51" t="s">
        <v>103</v>
      </c>
      <c r="N19" s="50" t="s">
        <v>83</v>
      </c>
      <c r="S19" s="53"/>
      <c r="T19" s="53"/>
    </row>
    <row r="20" spans="10:14" ht="15.75" thickBot="1">
      <c r="J20" s="52">
        <v>3</v>
      </c>
      <c r="K20" s="119" t="s">
        <v>97</v>
      </c>
      <c r="L20" s="120"/>
      <c r="M20" s="51" t="s">
        <v>104</v>
      </c>
      <c r="N20" s="50" t="s">
        <v>82</v>
      </c>
    </row>
    <row r="21" spans="10:14" ht="15.75" thickBot="1">
      <c r="J21" s="52">
        <v>4</v>
      </c>
      <c r="K21" s="119" t="s">
        <v>98</v>
      </c>
      <c r="L21" s="120"/>
      <c r="M21" s="51" t="s">
        <v>105</v>
      </c>
      <c r="N21" s="50" t="s">
        <v>81</v>
      </c>
    </row>
    <row r="22" spans="10:14" ht="15.75" thickBot="1">
      <c r="J22" s="52">
        <v>5</v>
      </c>
      <c r="K22" s="119" t="s">
        <v>99</v>
      </c>
      <c r="L22" s="120"/>
      <c r="M22" s="51" t="s">
        <v>106</v>
      </c>
      <c r="N22" s="50" t="s">
        <v>80</v>
      </c>
    </row>
    <row r="23" spans="10:14" ht="15.75" thickBot="1">
      <c r="J23" s="52">
        <v>6</v>
      </c>
      <c r="K23" s="119" t="s">
        <v>100</v>
      </c>
      <c r="L23" s="120"/>
      <c r="M23" s="51" t="s">
        <v>107</v>
      </c>
      <c r="N23" s="50" t="s">
        <v>79</v>
      </c>
    </row>
    <row r="24" spans="10:14" ht="15.75" thickBot="1">
      <c r="J24" s="52">
        <v>7</v>
      </c>
      <c r="K24" s="119" t="s">
        <v>101</v>
      </c>
      <c r="L24" s="120"/>
      <c r="M24" s="51" t="s">
        <v>108</v>
      </c>
      <c r="N24" s="50" t="s">
        <v>78</v>
      </c>
    </row>
    <row r="25" ht="15.75" thickBot="1"/>
    <row r="26" spans="10:14" ht="15.75" thickBot="1">
      <c r="J26" s="132" t="s">
        <v>77</v>
      </c>
      <c r="K26" s="132"/>
      <c r="L26" s="132"/>
      <c r="M26" s="133"/>
      <c r="N26" s="49" t="s">
        <v>128</v>
      </c>
    </row>
    <row r="27" spans="10:14" ht="15.75" thickBot="1">
      <c r="J27" s="48" t="s">
        <v>76</v>
      </c>
      <c r="K27" s="48" t="s">
        <v>75</v>
      </c>
      <c r="L27" s="48"/>
      <c r="M27" s="47" t="s">
        <v>74</v>
      </c>
      <c r="N27" s="46">
        <v>10</v>
      </c>
    </row>
    <row r="28" spans="10:14" ht="15.75" customHeight="1">
      <c r="J28" s="126" t="s">
        <v>73</v>
      </c>
      <c r="K28" s="126" t="s">
        <v>67</v>
      </c>
      <c r="L28" s="128" t="s">
        <v>72</v>
      </c>
      <c r="M28" s="45" t="s">
        <v>71</v>
      </c>
      <c r="N28" s="131">
        <v>9</v>
      </c>
    </row>
    <row r="29" spans="10:14" ht="15.75" customHeight="1">
      <c r="J29" s="126"/>
      <c r="K29" s="126"/>
      <c r="L29" s="129"/>
      <c r="M29" s="45" t="s">
        <v>70</v>
      </c>
      <c r="N29" s="126"/>
    </row>
    <row r="30" spans="10:14" ht="15.75" customHeight="1" thickBot="1">
      <c r="J30" s="127"/>
      <c r="K30" s="127"/>
      <c r="L30" s="130"/>
      <c r="M30" s="44" t="s">
        <v>69</v>
      </c>
      <c r="N30" s="127"/>
    </row>
    <row r="31" spans="10:14" ht="15" customHeight="1">
      <c r="J31" s="131" t="s">
        <v>68</v>
      </c>
      <c r="K31" s="131" t="s">
        <v>67</v>
      </c>
      <c r="L31" s="128" t="s">
        <v>66</v>
      </c>
      <c r="M31" s="45" t="s">
        <v>65</v>
      </c>
      <c r="N31" s="126">
        <v>8</v>
      </c>
    </row>
    <row r="32" spans="10:14" ht="15.75" thickBot="1">
      <c r="J32" s="127"/>
      <c r="K32" s="127"/>
      <c r="L32" s="130"/>
      <c r="M32" s="44" t="s">
        <v>64</v>
      </c>
      <c r="N32" s="127"/>
    </row>
    <row r="33" spans="10:14" ht="15">
      <c r="J33" s="121" t="s">
        <v>63</v>
      </c>
      <c r="K33" s="121" t="s">
        <v>62</v>
      </c>
      <c r="L33" s="124" t="s">
        <v>61</v>
      </c>
      <c r="M33" s="43" t="s">
        <v>60</v>
      </c>
      <c r="N33" s="122">
        <v>7</v>
      </c>
    </row>
    <row r="34" spans="10:14" ht="15" customHeight="1">
      <c r="J34" s="122"/>
      <c r="K34" s="122"/>
      <c r="L34" s="124"/>
      <c r="M34" s="43" t="s">
        <v>59</v>
      </c>
      <c r="N34" s="122"/>
    </row>
    <row r="35" spans="10:14" ht="15.75" thickBot="1">
      <c r="J35" s="123"/>
      <c r="K35" s="123"/>
      <c r="L35" s="125"/>
      <c r="M35" s="43" t="s">
        <v>58</v>
      </c>
      <c r="N35" s="122"/>
    </row>
    <row r="36" spans="10:14" ht="15.75" thickBot="1">
      <c r="J36" s="42" t="s">
        <v>57</v>
      </c>
      <c r="K36" s="42" t="s">
        <v>56</v>
      </c>
      <c r="L36" s="42"/>
      <c r="M36" s="41" t="s">
        <v>55</v>
      </c>
      <c r="N36" s="40"/>
    </row>
    <row r="37" spans="10:14" ht="15.75" thickBot="1">
      <c r="J37" s="38" t="s">
        <v>54</v>
      </c>
      <c r="K37" s="38" t="s">
        <v>53</v>
      </c>
      <c r="L37" s="38"/>
      <c r="M37" s="39" t="s">
        <v>52</v>
      </c>
      <c r="N37" s="38">
        <v>6</v>
      </c>
    </row>
    <row r="38" spans="10:14" ht="15.75" thickBot="1">
      <c r="J38" s="37"/>
      <c r="K38" s="37"/>
      <c r="L38" s="37"/>
      <c r="M38" s="36" t="s">
        <v>51</v>
      </c>
      <c r="N38" s="35">
        <v>5</v>
      </c>
    </row>
    <row r="39" spans="13:13" ht="15">
      <c r="M39" s="34" t="s">
        <v>50</v>
      </c>
    </row>
  </sheetData>
  <sheetProtection password="CF66" sheet="1" objects="1" scenarios="1"/>
  <mergeCells count="37">
    <mergeCell ref="A2:A8"/>
    <mergeCell ref="K2:L2"/>
    <mergeCell ref="K3:L3"/>
    <mergeCell ref="K4:L4"/>
    <mergeCell ref="K5:L5"/>
    <mergeCell ref="K6:L6"/>
    <mergeCell ref="K7:L7"/>
    <mergeCell ref="K8:L8"/>
    <mergeCell ref="K15:L15"/>
    <mergeCell ref="K17:L17"/>
    <mergeCell ref="K18:L18"/>
    <mergeCell ref="K19:L19"/>
    <mergeCell ref="B1:I1"/>
    <mergeCell ref="K9:L9"/>
    <mergeCell ref="K11:L11"/>
    <mergeCell ref="K12:L12"/>
    <mergeCell ref="K13:L13"/>
    <mergeCell ref="K14:L14"/>
    <mergeCell ref="K10:L10"/>
    <mergeCell ref="N33:N35"/>
    <mergeCell ref="K23:L23"/>
    <mergeCell ref="K24:L24"/>
    <mergeCell ref="J26:M26"/>
    <mergeCell ref="J28:J30"/>
    <mergeCell ref="N28:N30"/>
    <mergeCell ref="N31:N32"/>
    <mergeCell ref="K20:L20"/>
    <mergeCell ref="K21:L21"/>
    <mergeCell ref="J33:J35"/>
    <mergeCell ref="K33:K35"/>
    <mergeCell ref="L33:L35"/>
    <mergeCell ref="K22:L22"/>
    <mergeCell ref="K28:K30"/>
    <mergeCell ref="L28:L30"/>
    <mergeCell ref="J31:J32"/>
    <mergeCell ref="K31:K32"/>
    <mergeCell ref="L31:L32"/>
  </mergeCells>
  <pageMargins left="0.7" right="0.7" top="0.75" bottom="0.75" header="0.3" footer="0.3"/>
  <pageSetup orientation="portrait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Sommaire</vt:lpstr>
      <vt:lpstr>Visites Déplacements Mesures</vt:lpstr>
      <vt:lpstr>Matériel léger</vt:lpstr>
      <vt:lpstr>Matériel demi-lourd</vt:lpstr>
      <vt:lpstr>Risicomatrix</vt:lpstr>
    </vt:vector>
  </TitlesOfParts>
  <Template/>
  <Manager/>
  <Company>Infrabel</Company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Campet Simon</dc:creator>
  <cp:keywords/>
  <dc:description/>
  <cp:lastModifiedBy>Campet Simon</cp:lastModifiedBy>
  <cp:lastPrinted>2019-12-06T14:17:06Z</cp:lastPrinted>
  <dcterms:created xsi:type="dcterms:W3CDTF">2018-11-20T10:26:43Z</dcterms:created>
  <dcterms:modified xsi:type="dcterms:W3CDTF">2019-12-17T08:27:07Z</dcterms:modified>
  <cp:category/>
</cp:coreProperties>
</file>